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ocuments\01 CARBURA\11 Projekte\VOC-Erklärung\"/>
    </mc:Choice>
  </mc:AlternateContent>
  <xr:revisionPtr revIDLastSave="0" documentId="13_ncr:1_{8A8B5CEC-720F-4D52-9050-C156472E126C}" xr6:coauthVersionLast="47" xr6:coauthVersionMax="47" xr10:uidLastSave="{00000000-0000-0000-0000-000000000000}"/>
  <workbookProtection workbookAlgorithmName="SHA-512" workbookHashValue="x7oT9wW1uTXhc0rvIaX4oVw0WVixroPRLxkPybqhGw+iixy4uegVC7dBPXpLhmeCvA49RJ1srD8Zuoy9gsgv2w==" workbookSaltValue="EO8yztuqAZeaFWoRBdG9vw==" workbookSpinCount="100000" lockStructure="1"/>
  <bookViews>
    <workbookView xWindow="-120" yWindow="-120" windowWidth="29040" windowHeight="17640" xr2:uid="{00000000-000D-0000-FFFF-FFFF00000000}"/>
  </bookViews>
  <sheets>
    <sheet name="Titelblatt_Zusammenfassung" sheetId="1" r:id="rId1"/>
    <sheet name="Emissionserklärung Benzin" sheetId="2" r:id="rId2"/>
    <sheet name="Emissionserklärung Flugpetrol" sheetId="3" r:id="rId3"/>
  </sheets>
  <definedNames>
    <definedName name="_xlnm._FilterDatabase" localSheetId="1" hidden="1">'Emissionserklärung Benzin'!$H$5:$H$7</definedName>
    <definedName name="Benzin">'Emissionserklärung Benzin'!$H$5:$H1048573</definedName>
    <definedName name="cnm">'Emissionserklärung Benzin'!$I$39</definedName>
    <definedName name="cns_SO">'Emissionserklärung Benzin'!$I$35</definedName>
    <definedName name="cns_WI">'Emissionserklärung Benzin'!$I$37</definedName>
    <definedName name="cnw">'Emissionserklärung Benzin'!$I$38</definedName>
    <definedName name="_xlnm.Print_Area" localSheetId="1">'Emissionserklärung Benzin'!$A$1:$G$120</definedName>
    <definedName name="_xlnm.Print_Area" localSheetId="2">'Emissionserklärung Flugpetrol'!$A$1:$G$85</definedName>
    <definedName name="_xlnm.Print_Area" localSheetId="0">Titelblatt_Zusammenfassung!$A$1:$G$38</definedName>
    <definedName name="ds">'Emissionserklärung Benzin'!$I$41</definedName>
    <definedName name="dsh">'Emissionserklärung Benzin'!$I$40</definedName>
    <definedName name="dw">'Emissionserklärung Benzin'!$I$42</definedName>
    <definedName name="f">'Emissionserklärung Benzin'!$I$32</definedName>
    <definedName name="FAS">'Emissionserklärung Benzin'!$I$33</definedName>
    <definedName name="FAW">'Emissionserklärung Benzin'!$I$34</definedName>
    <definedName name="fb">'Emissionserklärung Benzin'!$I$57</definedName>
    <definedName name="Fcn">'Emissionserklärung Benzin'!$I$36</definedName>
    <definedName name="Gasraum">'Emissionserklärung Benzin'!$I$56</definedName>
    <definedName name="Lba">'Emissionserklärung Benzin'!$I$58</definedName>
    <definedName name="p">'Emissionserklärung Benzin'!$I$55</definedName>
    <definedName name="pn">'Emissionserklärung Benzin'!$I$48</definedName>
    <definedName name="T1s">'Emissionserklärung Benzin'!$I$49</definedName>
    <definedName name="T1sh">'Emissionserklärung Benzin'!$I$51</definedName>
    <definedName name="T1w">'Emissionserklärung Benzin'!$I$53</definedName>
    <definedName name="T2s">'Emissionserklärung Benzin'!$I$50</definedName>
    <definedName name="T2sh">'Emissionserklärung Benzin'!$I$52</definedName>
    <definedName name="T2w">'Emissionserklärung Benzin'!$I$54</definedName>
    <definedName name="Tanktyp">'Emissionserklärung Benzin'!$H$10:$H$12</definedName>
    <definedName name="Tn">'Emissionserklärung Benzin'!$I$47</definedName>
    <definedName name="Vso">'Emissionserklärung Benzin'!$F$50</definedName>
    <definedName name="Vwi">'Emissionserklärung Benzin'!$F$51</definedName>
    <definedName name="Z_E1EFECED_200B_4694_B1B1_39596CE047E7_.wvu.FilterData" localSheetId="1" hidden="1">'Emissionserklärung Benzin'!$H$5:$H$7</definedName>
    <definedName name="Z_E1EFECED_200B_4694_B1B1_39596CE047E7_.wvu.PrintArea" localSheetId="1" hidden="1">'Emissionserklärung Benzin'!$A$1:$G$120</definedName>
    <definedName name="Z_E1EFECED_200B_4694_B1B1_39596CE047E7_.wvu.PrintArea" localSheetId="2" hidden="1">'Emissionserklärung Flugpetrol'!$A$1:$G$85</definedName>
    <definedName name="Z_E1EFECED_200B_4694_B1B1_39596CE047E7_.wvu.PrintArea" localSheetId="0" hidden="1">Titelblatt_Zusammenfassung!$A$1:$G$38</definedName>
  </definedNames>
  <calcPr calcId="191029"/>
  <customWorkbookViews>
    <customWorkbookView name="Lea Herzig - Persönliche Ansicht" guid="{E1EFECED-200B-4694-B1B1-39596CE047E7}" mergeInterval="0" personalView="1" maximized="1" windowWidth="1916" windowHeight="83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2" l="1"/>
  <c r="I58" i="2"/>
  <c r="I41" i="2" l="1"/>
  <c r="I40" i="2"/>
  <c r="I36" i="2"/>
  <c r="F41" i="3"/>
  <c r="J11" i="3"/>
  <c r="J10" i="3"/>
  <c r="J12" i="3"/>
  <c r="J13" i="3"/>
  <c r="J17" i="3"/>
  <c r="J16" i="3"/>
  <c r="J15" i="3"/>
  <c r="J19" i="3"/>
  <c r="F56" i="3"/>
  <c r="F85" i="3"/>
  <c r="F69" i="3"/>
  <c r="F68" i="3"/>
  <c r="F67" i="3"/>
  <c r="F40" i="3"/>
  <c r="F39" i="3"/>
  <c r="F36" i="3"/>
  <c r="F35" i="3"/>
  <c r="F43" i="3"/>
  <c r="F44" i="3" s="1"/>
  <c r="F27" i="3"/>
  <c r="F28" i="3" s="1"/>
  <c r="J23" i="3"/>
  <c r="J22" i="3"/>
  <c r="J21" i="3"/>
  <c r="J20" i="3"/>
  <c r="J18" i="3"/>
  <c r="J14" i="3"/>
  <c r="J9" i="3"/>
  <c r="J8" i="3"/>
  <c r="J7" i="3"/>
  <c r="J6" i="3"/>
  <c r="J5" i="3"/>
  <c r="J4" i="3"/>
  <c r="F42" i="2"/>
  <c r="F37" i="3" l="1"/>
  <c r="I49" i="2"/>
  <c r="F46" i="3" l="1"/>
  <c r="B66" i="3"/>
  <c r="B67" i="3"/>
  <c r="B68" i="3"/>
  <c r="B69" i="3"/>
  <c r="B65" i="3"/>
  <c r="I66" i="2" l="1"/>
  <c r="F58" i="2"/>
  <c r="F56" i="2"/>
  <c r="D64" i="3" l="1"/>
  <c r="B64" i="3"/>
  <c r="F64" i="3" l="1"/>
  <c r="E101" i="2"/>
  <c r="F70" i="2"/>
  <c r="F71" i="2" s="1"/>
  <c r="I50" i="2" l="1"/>
  <c r="I17" i="2" l="1"/>
  <c r="I18" i="2"/>
  <c r="I19" i="2"/>
  <c r="I20" i="2" l="1"/>
  <c r="I16" i="2"/>
  <c r="I65" i="2" l="1"/>
  <c r="I69" i="2"/>
  <c r="I72" i="2" l="1"/>
  <c r="F59" i="2" s="1"/>
  <c r="I5" i="2"/>
  <c r="F57" i="2" l="1"/>
  <c r="B100" i="2"/>
  <c r="F51" i="2" l="1"/>
  <c r="F50" i="2"/>
  <c r="I43" i="2" s="1"/>
  <c r="L43" i="2" l="1"/>
  <c r="I54" i="2"/>
  <c r="I53" i="2"/>
  <c r="I52" i="2" l="1"/>
  <c r="I51" i="2"/>
  <c r="I99" i="2" l="1"/>
  <c r="F78" i="2"/>
  <c r="B103" i="2" l="1"/>
  <c r="B104" i="2"/>
  <c r="F120" i="2"/>
  <c r="F79" i="2" l="1"/>
  <c r="F80" i="2"/>
  <c r="F81" i="2"/>
  <c r="F82" i="2"/>
  <c r="F93" i="2" l="1"/>
  <c r="I13" i="2" l="1"/>
  <c r="I14" i="2"/>
  <c r="F52" i="2"/>
  <c r="F53" i="2" s="1"/>
  <c r="F61" i="2" s="1"/>
  <c r="I15" i="2" l="1"/>
  <c r="I21" i="2"/>
  <c r="I22" i="2"/>
  <c r="I23" i="2"/>
  <c r="I24" i="2"/>
  <c r="I25" i="2"/>
  <c r="F32" i="1"/>
  <c r="E28" i="1"/>
  <c r="F84" i="2"/>
  <c r="E29" i="1" s="1"/>
  <c r="E30" i="1"/>
  <c r="B105" i="2"/>
  <c r="E32" i="1"/>
  <c r="I6" i="2"/>
  <c r="I7" i="2"/>
  <c r="I8" i="2"/>
  <c r="I9" i="2"/>
  <c r="I10" i="2"/>
  <c r="I11" i="2"/>
  <c r="I12" i="2"/>
  <c r="E64" i="3"/>
  <c r="E65" i="3"/>
  <c r="F65" i="3" s="1"/>
  <c r="D66" i="3"/>
  <c r="E67" i="3"/>
  <c r="D68" i="3"/>
  <c r="E69" i="3"/>
  <c r="D69" i="3"/>
  <c r="E68" i="3"/>
  <c r="E66" i="3"/>
  <c r="F66" i="3" s="1"/>
  <c r="D67" i="3"/>
  <c r="D65" i="3"/>
  <c r="F30" i="1" l="1"/>
  <c r="F27" i="1"/>
  <c r="F71" i="3" l="1"/>
  <c r="E27" i="1"/>
  <c r="F31" i="1" l="1"/>
  <c r="F34" i="1" s="1"/>
  <c r="F37" i="1" s="1"/>
  <c r="E103" i="2"/>
  <c r="F103" i="2" s="1"/>
  <c r="B101" i="2"/>
  <c r="B102" i="2"/>
  <c r="E100" i="2"/>
  <c r="F100" i="2" s="1"/>
  <c r="E102" i="2"/>
  <c r="E104" i="2" l="1"/>
  <c r="F104" i="2" s="1"/>
  <c r="D101" i="2"/>
  <c r="D103" i="2"/>
  <c r="D100" i="2"/>
  <c r="D105" i="2"/>
  <c r="D102" i="2"/>
  <c r="F101" i="2"/>
  <c r="E105" i="2"/>
  <c r="F105" i="2" s="1"/>
  <c r="D104" i="2"/>
  <c r="F102" i="2"/>
  <c r="F107" i="2" l="1"/>
  <c r="E31" i="1" s="1"/>
  <c r="E34" i="1" s="1"/>
  <c r="E37" i="1" s="1"/>
  <c r="E38" i="1" s="1"/>
  <c r="E35" i="1" l="1"/>
</calcChain>
</file>

<file path=xl/sharedStrings.xml><?xml version="1.0" encoding="utf-8"?>
<sst xmlns="http://schemas.openxmlformats.org/spreadsheetml/2006/main" count="435" uniqueCount="255">
  <si>
    <t>Tank Nr.</t>
  </si>
  <si>
    <t>Produkt</t>
  </si>
  <si>
    <r>
      <t>Nutzvolu-men [m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</si>
  <si>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Tanktyp</t>
  </si>
  <si>
    <t>Durchmes-ser [m]</t>
  </si>
  <si>
    <t>     </t>
  </si>
  <si>
    <t>In der folgenden Tabelle werden Basisdaten zum Gaspendelsystem und zum Produkteumschlag zusammengestellt:</t>
  </si>
  <si>
    <t>Gasspeicher</t>
  </si>
  <si>
    <t>VRU</t>
  </si>
  <si>
    <t>Fabrikat</t>
  </si>
  <si>
    <t>Lagertanks</t>
  </si>
  <si>
    <t>Sicherheitsventil</t>
  </si>
  <si>
    <t>Produkteumschlag</t>
  </si>
  <si>
    <t>Tankemissionen</t>
  </si>
  <si>
    <r>
      <t>m</t>
    </r>
    <r>
      <rPr>
        <vertAlign val="superscript"/>
        <sz val="10.5"/>
        <rFont val="Arial"/>
        <family val="2"/>
      </rPr>
      <t>3</t>
    </r>
  </si>
  <si>
    <t>Einlagerungsmenge Benzin in frei belüftete Festdachtanks:</t>
  </si>
  <si>
    <r>
      <t>m</t>
    </r>
    <r>
      <rPr>
        <vertAlign val="superscript"/>
        <sz val="10.5"/>
        <rFont val="Arial"/>
        <family val="2"/>
      </rPr>
      <t>3</t>
    </r>
    <r>
      <rPr>
        <sz val="10.5"/>
        <rFont val="Arial"/>
        <family val="2"/>
      </rPr>
      <t>/a</t>
    </r>
  </si>
  <si>
    <t>VOC-Emission Festdachtanks pro Jahr</t>
  </si>
  <si>
    <t>kg/a</t>
  </si>
  <si>
    <t>Benzin</t>
  </si>
  <si>
    <t>Flugpetrol</t>
  </si>
  <si>
    <t>Andere</t>
  </si>
  <si>
    <t>Festdachtank frei belüftet</t>
  </si>
  <si>
    <t>Schwimmdachtank</t>
  </si>
  <si>
    <t>VOC-Emission Schwimmdachtanks pro Jahr</t>
  </si>
  <si>
    <t>VOC-Emission aller Tanks pro Jahr</t>
  </si>
  <si>
    <t>VRU-Emissionen</t>
  </si>
  <si>
    <t>In der folgenden Tabelle werden die VOC-Emissionen der VRU berechnet:</t>
  </si>
  <si>
    <t>Betriebsstunden:</t>
  </si>
  <si>
    <t>h/a</t>
  </si>
  <si>
    <r>
      <t>g/m</t>
    </r>
    <r>
      <rPr>
        <vertAlign val="superscript"/>
        <sz val="10.5"/>
        <rFont val="Arial"/>
        <family val="2"/>
      </rPr>
      <t>3</t>
    </r>
  </si>
  <si>
    <t>VOC-Emission (pro Stunde)</t>
  </si>
  <si>
    <t>g/h</t>
  </si>
  <si>
    <t>VOC-Emission (pro Jahr)</t>
  </si>
  <si>
    <t>kg</t>
  </si>
  <si>
    <t>Total VOC-Emissionen Sicherheitsventil</t>
  </si>
  <si>
    <t>Armaturen und Flanschverluste</t>
  </si>
  <si>
    <t>In der folgenden Tabelle werden die VOC-Emissionen von Armaturen und Flanschen berechnet:</t>
  </si>
  <si>
    <r>
      <t xml:space="preserve">Leistung </t>
    </r>
    <r>
      <rPr>
        <b/>
        <sz val="10.5"/>
        <rFont val="Arial"/>
        <family val="2"/>
      </rPr>
      <t>Ein</t>
    </r>
    <r>
      <rPr>
        <sz val="10.5"/>
        <rFont val="Arial"/>
        <family val="2"/>
      </rPr>
      <t>lagerungspumpe Benzin:</t>
    </r>
  </si>
  <si>
    <r>
      <t>m</t>
    </r>
    <r>
      <rPr>
        <vertAlign val="superscript"/>
        <sz val="10.5"/>
        <rFont val="Arial"/>
        <family val="2"/>
      </rPr>
      <t>3</t>
    </r>
    <r>
      <rPr>
        <sz val="10.5"/>
        <rFont val="Arial"/>
        <family val="2"/>
      </rPr>
      <t>/h</t>
    </r>
  </si>
  <si>
    <r>
      <t xml:space="preserve">Leistung </t>
    </r>
    <r>
      <rPr>
        <b/>
        <sz val="10.5"/>
        <rFont val="Arial"/>
        <family val="2"/>
      </rPr>
      <t>Aus</t>
    </r>
    <r>
      <rPr>
        <sz val="10.5"/>
        <rFont val="Arial"/>
        <family val="2"/>
      </rPr>
      <t>lagerungspumpe Benzin:</t>
    </r>
  </si>
  <si>
    <t>Total VOC-Emissionen Armaturen und Flansche:</t>
  </si>
  <si>
    <t>Tankreinigungen</t>
  </si>
  <si>
    <t>Total VOC-Emissionen ausserordentlicher Ereignisse</t>
  </si>
  <si>
    <t>Zusammenfassung der VOC-Emissionen</t>
  </si>
  <si>
    <t>Total VOC-Emissionen (pro Jahr)</t>
  </si>
  <si>
    <t>Durchschnittliche VOC-Emission (pro Stunde)</t>
  </si>
  <si>
    <t>kg/h</t>
  </si>
  <si>
    <t>Ort, Datum:</t>
  </si>
  <si>
    <t>Betriebsdruck</t>
  </si>
  <si>
    <t>Nutzvolumen</t>
  </si>
  <si>
    <t>[mbar]</t>
  </si>
  <si>
    <t>Abblasedruck</t>
  </si>
  <si>
    <t>Leistung</t>
  </si>
  <si>
    <t>VOC-Emission</t>
  </si>
  <si>
    <t>Benzol-Emission</t>
  </si>
  <si>
    <t>Max. Überdruck</t>
  </si>
  <si>
    <t>Max. Unterdruck</t>
  </si>
  <si>
    <t>Öffnungsdruck</t>
  </si>
  <si>
    <t>Einlagerungen Benzin</t>
  </si>
  <si>
    <t>Auslagerungen Benzin</t>
  </si>
  <si>
    <t>Borsig</t>
  </si>
  <si>
    <t>Kaldair</t>
  </si>
  <si>
    <t>John Zink</t>
  </si>
  <si>
    <t>AGA</t>
  </si>
  <si>
    <t>:</t>
  </si>
  <si>
    <t>Gemessene VOC-Emission am</t>
  </si>
  <si>
    <t>Datum</t>
  </si>
  <si>
    <r>
      <t>Gasvolumen [m</t>
    </r>
    <r>
      <rPr>
        <b/>
        <vertAlign val="superscript"/>
        <sz val="10.5"/>
        <rFont val="Arial"/>
        <family val="2"/>
      </rPr>
      <t>3</t>
    </r>
    <r>
      <rPr>
        <b/>
        <sz val="10.5"/>
        <rFont val="Arial"/>
        <family val="2"/>
      </rPr>
      <t>]</t>
    </r>
  </si>
  <si>
    <t>Tank</t>
  </si>
  <si>
    <t>Total VOC-Emissionen Tankreinigung</t>
  </si>
  <si>
    <r>
      <t>Tankvol. [m</t>
    </r>
    <r>
      <rPr>
        <b/>
        <vertAlign val="superscript"/>
        <sz val="10.5"/>
        <rFont val="Arial"/>
        <family val="2"/>
      </rPr>
      <t>3</t>
    </r>
    <r>
      <rPr>
        <b/>
        <sz val="10.5"/>
        <rFont val="Arial"/>
        <family val="2"/>
      </rPr>
      <t>]</t>
    </r>
  </si>
  <si>
    <t>Durchm. [m]</t>
  </si>
  <si>
    <r>
      <t>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</si>
  <si>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>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/h]</t>
    </r>
  </si>
  <si>
    <r>
      <t>[g/m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</si>
  <si>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>[mg/m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</si>
  <si>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>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/a]</t>
    </r>
  </si>
  <si>
    <r>
      <t xml:space="preserve">Leistung </t>
    </r>
    <r>
      <rPr>
        <b/>
        <sz val="10.5"/>
        <rFont val="Arial"/>
        <family val="2"/>
      </rPr>
      <t>Ein</t>
    </r>
    <r>
      <rPr>
        <sz val="10.5"/>
        <rFont val="Arial"/>
        <family val="2"/>
      </rPr>
      <t>lagerungspumpe Flugpetrol:</t>
    </r>
  </si>
  <si>
    <r>
      <t xml:space="preserve">Leistung </t>
    </r>
    <r>
      <rPr>
        <b/>
        <sz val="10.5"/>
        <rFont val="Arial"/>
        <family val="2"/>
      </rPr>
      <t>Aus</t>
    </r>
    <r>
      <rPr>
        <sz val="10.5"/>
        <rFont val="Arial"/>
        <family val="2"/>
      </rPr>
      <t>lagerungspumpe Flugpetrol:</t>
    </r>
  </si>
  <si>
    <t>Hilfsfeld für Emissionen Schwimmdachtank [Umschlag/Durchmesser]</t>
  </si>
  <si>
    <t>Einlagerungen Flugpetrol</t>
  </si>
  <si>
    <t>Auslagerungen Flugpetrol</t>
  </si>
  <si>
    <r>
      <t xml:space="preserve">Flugpetrolvolumen (Nutzvolumen aller frei belüfteten Festdachtanks </t>
    </r>
    <r>
      <rPr>
        <b/>
        <sz val="10.5"/>
        <rFont val="Arial"/>
        <family val="2"/>
      </rPr>
      <t>mit innenliegender Schwimmmembrane, einfache Abdichtung</t>
    </r>
    <r>
      <rPr>
        <sz val="10.5"/>
        <rFont val="Arial"/>
        <family val="2"/>
      </rPr>
      <t>):</t>
    </r>
  </si>
  <si>
    <r>
      <t xml:space="preserve">Flugpetrolvolumen (Nutzvolumen aller frei belüfteten Festdachtanks </t>
    </r>
    <r>
      <rPr>
        <b/>
        <sz val="10.5"/>
        <rFont val="Arial"/>
        <family val="2"/>
      </rPr>
      <t>ohne innenliegende Schwimmmembrane</t>
    </r>
    <r>
      <rPr>
        <sz val="10.5"/>
        <rFont val="Arial"/>
        <family val="2"/>
      </rPr>
      <t>):</t>
    </r>
  </si>
  <si>
    <r>
      <t xml:space="preserve">Einlagerungsmenge Flugpetrol in frei belüftete Festdachtanks </t>
    </r>
    <r>
      <rPr>
        <b/>
        <sz val="10.5"/>
        <rFont val="Arial"/>
        <family val="2"/>
      </rPr>
      <t>mit innenliegender Schwimmmembrane</t>
    </r>
    <r>
      <rPr>
        <sz val="10.5"/>
        <rFont val="Arial"/>
        <family val="2"/>
      </rPr>
      <t>:</t>
    </r>
  </si>
  <si>
    <t>VOC-Emissionserklärung</t>
  </si>
  <si>
    <t>Beobachtungsjahr:</t>
  </si>
  <si>
    <t>Tanklager:</t>
  </si>
  <si>
    <t>Stempel, Unterschriften:</t>
  </si>
  <si>
    <t>Name, Vorname:</t>
  </si>
  <si>
    <t>Telefonnummer:</t>
  </si>
  <si>
    <t>Email-Adresse:</t>
  </si>
  <si>
    <t>FP6</t>
  </si>
  <si>
    <t>FP5</t>
  </si>
  <si>
    <t>FP4</t>
  </si>
  <si>
    <t>FP1</t>
  </si>
  <si>
    <t>B6</t>
  </si>
  <si>
    <t>B5</t>
  </si>
  <si>
    <t>B4</t>
  </si>
  <si>
    <t>B3</t>
  </si>
  <si>
    <t>B2</t>
  </si>
  <si>
    <t>B1</t>
  </si>
  <si>
    <t>B0</t>
  </si>
  <si>
    <t>FP0</t>
  </si>
  <si>
    <t>In der folgenden Tabelle werden die VOC-Emissionen bei Tankreinigungen berechnet:</t>
  </si>
  <si>
    <t>In der folgenden Tabelle werden Daten zum Produkteumschlag zusammengestellt:</t>
  </si>
  <si>
    <r>
      <t xml:space="preserve">Einlagerungsmenge Flugpetrol in frei belüftete Festdachtanks </t>
    </r>
    <r>
      <rPr>
        <b/>
        <sz val="10.5"/>
        <rFont val="Arial"/>
        <family val="2"/>
      </rPr>
      <t>ohne innenliegende Schwimmmembrane</t>
    </r>
    <r>
      <rPr>
        <sz val="10.5"/>
        <rFont val="Arial"/>
        <family val="2"/>
      </rPr>
      <t>:</t>
    </r>
  </si>
  <si>
    <t>In der folgenden Tabelle werden die VOC-Emissionen der Tanks berechnet:</t>
  </si>
  <si>
    <r>
      <t>Einlagerung [m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/a]</t>
    </r>
  </si>
  <si>
    <r>
      <t xml:space="preserve">Anzahl </t>
    </r>
    <r>
      <rPr>
        <b/>
        <sz val="10.5"/>
        <rFont val="Arial"/>
        <family val="2"/>
      </rPr>
      <t>Schwimmdachtanks</t>
    </r>
    <r>
      <rPr>
        <sz val="10.5"/>
        <rFont val="Arial"/>
        <family val="2"/>
      </rPr>
      <t xml:space="preserve"> mit Flugpetrol</t>
    </r>
  </si>
  <si>
    <t>Basisdaten der Benzintanks und des Tanklagers</t>
  </si>
  <si>
    <t>Basisdaten der Flugpetroltanks und des Tanklagers</t>
  </si>
  <si>
    <t>Ausserordentliche Ereignisse und allgemeine Bemerkungen</t>
  </si>
  <si>
    <t>Bitte Ereignis beschreiben:</t>
  </si>
  <si>
    <t>B1/FP1: Tankemissionen</t>
  </si>
  <si>
    <t>B2: VRU-Emissionen</t>
  </si>
  <si>
    <t>B3: Emissionen des Sicherheitsventils</t>
  </si>
  <si>
    <t>B4/FP4: Emissionen von Armaturen, Flanschen</t>
  </si>
  <si>
    <t>B5/FP5: Tankreinigungen</t>
  </si>
  <si>
    <t>B6/FP6: Ausserordentliche Ereignisse</t>
  </si>
  <si>
    <t>Für die Richtigkeit der Angaben</t>
  </si>
  <si>
    <t>Verantwortliche Person</t>
  </si>
  <si>
    <t>Parameter</t>
  </si>
  <si>
    <t>nsd</t>
  </si>
  <si>
    <t>nvd</t>
  </si>
  <si>
    <t>f</t>
  </si>
  <si>
    <t>FAS</t>
  </si>
  <si>
    <t>FAW</t>
  </si>
  <si>
    <t>cnw</t>
  </si>
  <si>
    <t>ds</t>
  </si>
  <si>
    <t>dw</t>
  </si>
  <si>
    <t>Tn</t>
  </si>
  <si>
    <t>K</t>
  </si>
  <si>
    <t>hPa</t>
  </si>
  <si>
    <t>d/a</t>
  </si>
  <si>
    <t>kg/m3</t>
  </si>
  <si>
    <t>T1W</t>
  </si>
  <si>
    <t>T1S</t>
  </si>
  <si>
    <t>T2S</t>
  </si>
  <si>
    <t>T2W</t>
  </si>
  <si>
    <t>p</t>
  </si>
  <si>
    <t>LAa</t>
  </si>
  <si>
    <t>VB</t>
  </si>
  <si>
    <t>Gasraum VG</t>
  </si>
  <si>
    <t>fB</t>
  </si>
  <si>
    <t>cn mittel</t>
  </si>
  <si>
    <t>Lba</t>
  </si>
  <si>
    <t>pn/PA</t>
  </si>
  <si>
    <t>C</t>
  </si>
  <si>
    <t>m</t>
  </si>
  <si>
    <t>P1</t>
  </si>
  <si>
    <t>bar</t>
  </si>
  <si>
    <t>P2</t>
  </si>
  <si>
    <t>Absperrorgane</t>
  </si>
  <si>
    <t>Pumpe</t>
  </si>
  <si>
    <t>Total</t>
  </si>
  <si>
    <t>Restbelastung</t>
  </si>
  <si>
    <t>g/m3</t>
  </si>
  <si>
    <t>Gasvolumen</t>
  </si>
  <si>
    <t>Höhe Membrane</t>
  </si>
  <si>
    <t>Wert</t>
  </si>
  <si>
    <t>Einheit</t>
  </si>
  <si>
    <t>Tab.7, S.19</t>
  </si>
  <si>
    <t>Flansch</t>
  </si>
  <si>
    <t>Tab.9, S.27</t>
  </si>
  <si>
    <t>Tab.8, S.26</t>
  </si>
  <si>
    <t>Tab.10, S.28</t>
  </si>
  <si>
    <t>(5), S.37</t>
  </si>
  <si>
    <t>Tab.12, S.37</t>
  </si>
  <si>
    <t>Ref. VDI</t>
  </si>
  <si>
    <t>(1),S.36</t>
  </si>
  <si>
    <t>(5), Berechnung CARBURA</t>
  </si>
  <si>
    <t>(7), S.38</t>
  </si>
  <si>
    <t>(9), S.38</t>
  </si>
  <si>
    <t>(15), S.40</t>
  </si>
  <si>
    <t>Umgebungsdruck</t>
  </si>
  <si>
    <t>T1Sh</t>
  </si>
  <si>
    <t>T2Sh</t>
  </si>
  <si>
    <t>SommerTemp</t>
  </si>
  <si>
    <t>cns SO</t>
  </si>
  <si>
    <t>cns WI</t>
  </si>
  <si>
    <t>Sommerbenzin</t>
  </si>
  <si>
    <t>Winterbenzin</t>
  </si>
  <si>
    <t>VOC-Emissionen der Schwimmdachtanks:</t>
  </si>
  <si>
    <t>Nutzvolumen aller frei belüfteten Festdachtanks mit Sommerbenzin:</t>
  </si>
  <si>
    <t>Nutzvolumen aller frei belüfteten Festdachtanks mit Winterbenzin:</t>
  </si>
  <si>
    <t>Faktor cn</t>
  </si>
  <si>
    <t>Änderungen</t>
  </si>
  <si>
    <t>v3</t>
  </si>
  <si>
    <t>Unterscheidung Sommer-/Winterbenzin, unterschiedliches Cn</t>
  </si>
  <si>
    <t>Einführung von Sommertagen mit höheren Emissionen</t>
  </si>
  <si>
    <t>v4</t>
  </si>
  <si>
    <t>Löschen Produkt/Tanktyp/LRV-Typ "Andere"</t>
  </si>
  <si>
    <t>Zusammenführen von Tanktyp und LRV typ, 3 Optionen</t>
  </si>
  <si>
    <t>Festdachtank geschlossen mit Gaspendelung</t>
  </si>
  <si>
    <t>Festdachtank frei belüftet mit Membrane</t>
  </si>
  <si>
    <t>Schwimmdachtanks</t>
  </si>
  <si>
    <t>M</t>
  </si>
  <si>
    <t>kg/mol</t>
  </si>
  <si>
    <t>(23), S.42</t>
  </si>
  <si>
    <t>Tab.3, S.14</t>
  </si>
  <si>
    <t>KC</t>
  </si>
  <si>
    <t>(23), S.43</t>
  </si>
  <si>
    <t>LP</t>
  </si>
  <si>
    <t>(21), S.42</t>
  </si>
  <si>
    <t>(25), S.43</t>
  </si>
  <si>
    <t>KF</t>
  </si>
  <si>
    <t>kmol/a</t>
  </si>
  <si>
    <t>Tab.14, S.44</t>
  </si>
  <si>
    <t>KR</t>
  </si>
  <si>
    <t>kmol/(m*a)</t>
  </si>
  <si>
    <t>Tab.13, S.43</t>
  </si>
  <si>
    <t>(27), S.45</t>
  </si>
  <si>
    <t>WL</t>
  </si>
  <si>
    <t>Z</t>
  </si>
  <si>
    <t>LW</t>
  </si>
  <si>
    <t>v5</t>
  </si>
  <si>
    <t>Hitzetemp tiefer gesetzt, da mit v3 und Umschlag jetzt Emissionen generell zu hoch (20 und 40 ° anstatt 14 und 45)</t>
  </si>
  <si>
    <t>Durch- messer [m]</t>
  </si>
  <si>
    <t>VOC-Emissionen von frei belüfteten Festdachtanks mit innenliegender Membrane:</t>
  </si>
  <si>
    <t>v6</t>
  </si>
  <si>
    <t>cn mittel korrigiert, da mit Anzahl Sommer- und Wintertage gewichtet werden muss. Sonst zu hoch.</t>
  </si>
  <si>
    <t>Von H bis L hat es "weisse" Zellen</t>
  </si>
  <si>
    <t>v7</t>
  </si>
  <si>
    <t>http://www.office-loesung.de/ftopic10945_0_0_asc.php</t>
  </si>
  <si>
    <t>P Dampfdruck Sommerbenzin</t>
  </si>
  <si>
    <t>P Dampfdruck Winterbenzin</t>
  </si>
  <si>
    <t>v8</t>
  </si>
  <si>
    <t>Schwimmdachtank, Unterscheidung von Sommer und Winterbenzin</t>
  </si>
  <si>
    <t>Anzahl Schwimmdachtanks mit Sommerbenzin:</t>
  </si>
  <si>
    <t>Anzahl Schwimmdachtanks mit Winterbenzin:</t>
  </si>
  <si>
    <t>VOC-Emission Schwimmdachtanks Sommerbenzin pro Jahr</t>
  </si>
  <si>
    <t>VOC-Emission Schwimmdachtanks Winterbenzin pro Jahr</t>
  </si>
  <si>
    <t>p* Sommerbenzin</t>
  </si>
  <si>
    <t>p* Winterbenzin</t>
  </si>
  <si>
    <t>Säuberung von Formeln, wo kann der Benutzer Werte eingeben, Schreibschutz</t>
  </si>
  <si>
    <t>In der folgenden Tabelle werden die VOC-Emissionen des Sicherheitsventils berechnet:</t>
  </si>
  <si>
    <t>Anzahl Sommertage (Temp. &gt; 25°C):</t>
  </si>
  <si>
    <r>
      <t xml:space="preserve">Tanktyp + LRV-System </t>
    </r>
    <r>
      <rPr>
        <b/>
        <vertAlign val="superscript"/>
        <sz val="10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</si>
  <si>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Unter LRV-System wird eine Einrichtung zur Emissionsminderung verstanden.</t>
    </r>
  </si>
  <si>
    <t>v8a</t>
  </si>
  <si>
    <t>Korrektur Formel für Schwimmdachtanks-Winterbenzin in Zelle F59</t>
  </si>
  <si>
    <t>Korrektur Link zu Meteodaten</t>
  </si>
  <si>
    <t>mf / 27.04.2020</t>
  </si>
  <si>
    <t>(Klimadaten vom BFS verwenden)</t>
  </si>
  <si>
    <t>v9</t>
  </si>
  <si>
    <t>dsh</t>
  </si>
  <si>
    <t>neue Zeile</t>
  </si>
  <si>
    <t>V9 - 20230315 MF</t>
  </si>
  <si>
    <t>Von H bis N hat es "weisse" Zellen</t>
  </si>
  <si>
    <t>Von I bis N hat es "weisse" Zellen</t>
  </si>
  <si>
    <t>V9 - 20230622 MF</t>
  </si>
  <si>
    <t>neu mit Formel vom Grundlagepapier</t>
  </si>
  <si>
    <t>Korrektur der Emissionsberechnung für Sommertage in Benzin   MF15.03.2023/22.06.2023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</si>
</sst>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00"/>
    <numFmt numFmtId="167" formatCode="_ * #,##0.000_ ;_ * \-#,##0.000_ ;_ * &quot;-&quot;??_ ;_ @_ "/>
    <numFmt numFmtId="168" formatCode="_ * #,##0.0000_ ;_ * \-#,##0.0000_ ;_ * &quot;-&quot;??_ ;_ @_ "/>
    <numFmt numFmtId="169" formatCode="_ * #,##0.00000_ ;_ * \-#,##0.00000_ ;_ * &quot;-&quot;??_ ;_ @_ "/>
  </numFmts>
  <fonts count="43" x14ac:knownFonts="1">
    <font>
      <sz val="11"/>
      <name val="Times New Roman"/>
    </font>
    <font>
      <sz val="11"/>
      <name val="Times New Roman"/>
      <family val="1"/>
    </font>
    <font>
      <sz val="10.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10.5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b/>
      <sz val="28"/>
      <name val="Arial"/>
      <family val="2"/>
    </font>
    <font>
      <sz val="28"/>
      <name val="Times New Roman"/>
      <family val="1"/>
    </font>
    <font>
      <sz val="28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24"/>
      <name val="Arial"/>
      <family val="2"/>
    </font>
    <font>
      <b/>
      <sz val="11"/>
      <name val="Times New Roman"/>
      <family val="1"/>
    </font>
    <font>
      <b/>
      <sz val="10.5"/>
      <color theme="0"/>
      <name val="Arial"/>
      <family val="2"/>
    </font>
    <font>
      <sz val="10"/>
      <name val="Arial"/>
      <family val="2"/>
    </font>
    <font>
      <u/>
      <sz val="11"/>
      <color theme="10"/>
      <name val="Times New Roman"/>
      <family val="1"/>
    </font>
    <font>
      <vertAlign val="superscript"/>
      <sz val="9"/>
      <name val="Arial"/>
      <family val="2"/>
    </font>
    <font>
      <sz val="10"/>
      <color theme="0"/>
      <name val="Arial"/>
      <family val="2"/>
    </font>
    <font>
      <sz val="6"/>
      <color theme="0" tint="-0.14999847407452621"/>
      <name val="Arial"/>
      <family val="2"/>
    </font>
    <font>
      <b/>
      <sz val="10"/>
      <color theme="0"/>
      <name val="Arial"/>
      <family val="2"/>
    </font>
    <font>
      <u/>
      <sz val="11"/>
      <color theme="0"/>
      <name val="Times New Roman"/>
      <family val="1"/>
    </font>
    <font>
      <sz val="10.5"/>
      <color rgb="FFFF0000"/>
      <name val="Arial"/>
      <family val="2"/>
    </font>
    <font>
      <sz val="10"/>
      <color rgb="FFFF0000"/>
      <name val="Arial"/>
      <family val="2"/>
    </font>
    <font>
      <b/>
      <sz val="10.5"/>
      <color rgb="FFFF0000"/>
      <name val="Arial"/>
      <family val="2"/>
    </font>
    <font>
      <sz val="6"/>
      <color theme="0" tint="-0.249977111117893"/>
      <name val="Arial"/>
      <family val="2"/>
    </font>
    <font>
      <sz val="28"/>
      <color theme="0"/>
      <name val="Arial"/>
      <family val="2"/>
    </font>
    <font>
      <sz val="16"/>
      <color theme="0"/>
      <name val="Arial"/>
      <family val="2"/>
    </font>
    <font>
      <sz val="10.5"/>
      <color theme="3" tint="0.59999389629810485"/>
      <name val="Arial"/>
      <family val="2"/>
    </font>
    <font>
      <sz val="16"/>
      <color theme="3" tint="0.59999389629810485"/>
      <name val="Arial"/>
      <family val="2"/>
    </font>
    <font>
      <sz val="24"/>
      <color theme="3" tint="0.5999938962981048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0" fontId="15" fillId="0" borderId="0" xfId="0" applyFont="1"/>
    <xf numFmtId="0" fontId="2" fillId="0" borderId="0" xfId="0" applyFont="1" applyAlignment="1">
      <alignment horizontal="justify"/>
    </xf>
    <xf numFmtId="0" fontId="11" fillId="0" borderId="0" xfId="0" applyFont="1"/>
    <xf numFmtId="0" fontId="14" fillId="0" borderId="0" xfId="0" applyFont="1" applyAlignment="1">
      <alignment horizontal="left"/>
    </xf>
    <xf numFmtId="0" fontId="8" fillId="0" borderId="1" xfId="0" applyFont="1" applyBorder="1"/>
    <xf numFmtId="43" fontId="2" fillId="0" borderId="1" xfId="1" applyFont="1" applyBorder="1" applyProtection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165" fontId="2" fillId="0" borderId="0" xfId="1" applyNumberFormat="1" applyFont="1" applyProtection="1"/>
    <xf numFmtId="0" fontId="2" fillId="0" borderId="0" xfId="0" applyFont="1" applyAlignment="1">
      <alignment horizontal="justify" vertical="top" wrapText="1"/>
    </xf>
    <xf numFmtId="165" fontId="2" fillId="0" borderId="3" xfId="1" applyNumberFormat="1" applyFont="1" applyFill="1" applyBorder="1" applyAlignment="1" applyProtection="1">
      <alignment vertical="center"/>
    </xf>
    <xf numFmtId="0" fontId="2" fillId="0" borderId="6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43" fontId="13" fillId="0" borderId="1" xfId="1" applyFont="1" applyBorder="1" applyAlignment="1" applyProtection="1">
      <alignment horizontal="left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justify" vertical="center" wrapText="1"/>
    </xf>
    <xf numFmtId="14" fontId="2" fillId="2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165" fontId="2" fillId="0" borderId="3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2" fillId="4" borderId="3" xfId="1" applyNumberFormat="1" applyFont="1" applyFill="1" applyBorder="1" applyAlignment="1" applyProtection="1">
      <alignment vertical="center"/>
    </xf>
    <xf numFmtId="165" fontId="2" fillId="0" borderId="0" xfId="1" applyNumberFormat="1" applyFont="1" applyAlignment="1" applyProtection="1">
      <alignment vertical="center"/>
    </xf>
    <xf numFmtId="0" fontId="8" fillId="0" borderId="3" xfId="0" applyFont="1" applyBorder="1" applyAlignment="1">
      <alignment horizontal="left" vertical="center"/>
    </xf>
    <xf numFmtId="165" fontId="2" fillId="0" borderId="6" xfId="1" applyNumberFormat="1" applyFont="1" applyBorder="1" applyAlignment="1" applyProtection="1">
      <alignment vertical="center"/>
    </xf>
    <xf numFmtId="165" fontId="2" fillId="0" borderId="3" xfId="1" applyNumberFormat="1" applyFont="1" applyBorder="1" applyAlignment="1" applyProtection="1">
      <alignment vertical="center"/>
    </xf>
    <xf numFmtId="0" fontId="8" fillId="0" borderId="1" xfId="0" applyFont="1" applyBorder="1" applyAlignment="1">
      <alignment horizontal="justify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165" fontId="11" fillId="0" borderId="6" xfId="1" applyNumberFormat="1" applyFont="1" applyBorder="1" applyAlignment="1" applyProtection="1">
      <alignment vertical="center"/>
    </xf>
    <xf numFmtId="164" fontId="2" fillId="0" borderId="1" xfId="1" applyNumberFormat="1" applyFont="1" applyFill="1" applyBorder="1" applyAlignment="1" applyProtection="1">
      <alignment vertical="center"/>
    </xf>
    <xf numFmtId="1" fontId="2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165" fontId="6" fillId="2" borderId="1" xfId="1" applyNumberFormat="1" applyFont="1" applyFill="1" applyBorder="1" applyAlignment="1" applyProtection="1">
      <alignment horizontal="justify" vertical="center" wrapText="1"/>
      <protection locked="0"/>
    </xf>
    <xf numFmtId="164" fontId="6" fillId="2" borderId="1" xfId="1" applyNumberFormat="1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3" fontId="2" fillId="0" borderId="3" xfId="1" applyFont="1" applyBorder="1" applyAlignment="1" applyProtection="1">
      <alignment vertical="center"/>
    </xf>
    <xf numFmtId="164" fontId="2" fillId="0" borderId="3" xfId="1" applyNumberFormat="1" applyFont="1" applyBorder="1" applyAlignment="1" applyProtection="1">
      <alignment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vertical="center" wrapText="1"/>
    </xf>
    <xf numFmtId="165" fontId="6" fillId="0" borderId="12" xfId="1" applyNumberFormat="1" applyFont="1" applyFill="1" applyBorder="1" applyAlignment="1" applyProtection="1">
      <alignment horizontal="justify" vertical="center" wrapText="1"/>
    </xf>
    <xf numFmtId="0" fontId="9" fillId="0" borderId="12" xfId="0" applyFont="1" applyBorder="1" applyAlignment="1">
      <alignment vertical="center" wrapText="1"/>
    </xf>
    <xf numFmtId="164" fontId="6" fillId="0" borderId="12" xfId="1" applyNumberFormat="1" applyFont="1" applyFill="1" applyBorder="1" applyAlignment="1" applyProtection="1">
      <alignment horizontal="justify" vertical="center" wrapText="1"/>
    </xf>
    <xf numFmtId="165" fontId="2" fillId="0" borderId="1" xfId="1" applyNumberFormat="1" applyFont="1" applyBorder="1" applyProtection="1"/>
    <xf numFmtId="165" fontId="2" fillId="0" borderId="0" xfId="0" applyNumberFormat="1" applyFont="1"/>
    <xf numFmtId="165" fontId="8" fillId="0" borderId="1" xfId="1" applyNumberFormat="1" applyFont="1" applyBorder="1" applyAlignment="1" applyProtection="1">
      <alignment horizontal="center"/>
    </xf>
    <xf numFmtId="165" fontId="2" fillId="0" borderId="3" xfId="1" applyNumberFormat="1" applyFont="1" applyBorder="1" applyProtection="1"/>
    <xf numFmtId="165" fontId="2" fillId="3" borderId="3" xfId="1" applyNumberFormat="1" applyFont="1" applyFill="1" applyBorder="1" applyProtection="1"/>
    <xf numFmtId="43" fontId="8" fillId="0" borderId="1" xfId="1" applyFont="1" applyBorder="1" applyAlignment="1" applyProtection="1">
      <alignment horizontal="center"/>
    </xf>
    <xf numFmtId="0" fontId="4" fillId="0" borderId="1" xfId="0" applyFont="1" applyBorder="1" applyAlignment="1">
      <alignment horizontal="center" vertical="center" wrapText="1"/>
    </xf>
    <xf numFmtId="1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14" fillId="0" borderId="0" xfId="0" applyFont="1"/>
    <xf numFmtId="0" fontId="19" fillId="0" borderId="0" xfId="0" applyFont="1"/>
    <xf numFmtId="0" fontId="22" fillId="0" borderId="0" xfId="0" applyFont="1"/>
    <xf numFmtId="0" fontId="22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6" fillId="2" borderId="1" xfId="0" applyFont="1" applyFill="1" applyBorder="1" applyAlignment="1" applyProtection="1">
      <alignment horizontal="justify" vertical="top" wrapText="1"/>
      <protection locked="0"/>
    </xf>
    <xf numFmtId="165" fontId="6" fillId="2" borderId="1" xfId="1" applyNumberFormat="1" applyFont="1" applyFill="1" applyBorder="1" applyAlignment="1" applyProtection="1">
      <alignment horizontal="justify" vertical="top" wrapText="1"/>
      <protection locked="0"/>
    </xf>
    <xf numFmtId="164" fontId="6" fillId="2" borderId="1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4" fontId="0" fillId="0" borderId="13" xfId="1" applyNumberFormat="1" applyFont="1" applyBorder="1" applyAlignment="1" applyProtection="1">
      <alignment vertical="center"/>
    </xf>
    <xf numFmtId="0" fontId="13" fillId="0" borderId="1" xfId="0" applyFont="1" applyBorder="1" applyAlignment="1">
      <alignment vertical="center"/>
    </xf>
    <xf numFmtId="165" fontId="11" fillId="0" borderId="1" xfId="1" applyNumberFormat="1" applyFont="1" applyBorder="1" applyAlignment="1" applyProtection="1">
      <alignment vertical="center"/>
    </xf>
    <xf numFmtId="164" fontId="2" fillId="0" borderId="1" xfId="1" applyNumberFormat="1" applyFont="1" applyBorder="1" applyAlignment="1" applyProtection="1">
      <alignment vertical="center"/>
    </xf>
    <xf numFmtId="0" fontId="2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5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165" fontId="6" fillId="0" borderId="0" xfId="1" applyNumberFormat="1" applyFont="1" applyFill="1" applyBorder="1" applyAlignment="1" applyProtection="1">
      <alignment horizontal="justify" vertical="center" wrapText="1"/>
    </xf>
    <xf numFmtId="0" fontId="9" fillId="0" borderId="0" xfId="0" applyFont="1" applyAlignment="1">
      <alignment vertical="center" wrapText="1"/>
    </xf>
    <xf numFmtId="164" fontId="6" fillId="0" borderId="0" xfId="1" applyNumberFormat="1" applyFont="1" applyFill="1" applyBorder="1" applyAlignment="1" applyProtection="1">
      <alignment horizontal="justify" vertical="center" wrapText="1"/>
    </xf>
    <xf numFmtId="0" fontId="30" fillId="0" borderId="0" xfId="0" applyFont="1" applyAlignment="1">
      <alignment vertical="center"/>
    </xf>
    <xf numFmtId="164" fontId="16" fillId="0" borderId="0" xfId="1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3" fontId="16" fillId="0" borderId="0" xfId="1" applyFont="1" applyFill="1" applyAlignment="1">
      <alignment vertical="center"/>
    </xf>
    <xf numFmtId="43" fontId="16" fillId="0" borderId="0" xfId="0" applyNumberFormat="1" applyFont="1" applyAlignment="1">
      <alignment vertical="center"/>
    </xf>
    <xf numFmtId="165" fontId="16" fillId="0" borderId="0" xfId="1" applyNumberFormat="1" applyFont="1" applyFill="1" applyAlignment="1">
      <alignment vertical="center"/>
    </xf>
    <xf numFmtId="9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11" fontId="16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64" fontId="30" fillId="0" borderId="0" xfId="1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1" applyNumberFormat="1" applyFont="1" applyFill="1" applyAlignment="1">
      <alignment horizontal="center" vertical="center"/>
    </xf>
    <xf numFmtId="0" fontId="33" fillId="0" borderId="0" xfId="2" applyFont="1" applyFill="1" applyBorder="1" applyAlignment="1">
      <alignment vertical="center"/>
    </xf>
    <xf numFmtId="169" fontId="16" fillId="0" borderId="0" xfId="0" applyNumberFormat="1" applyFont="1" applyAlignment="1">
      <alignment vertical="center"/>
    </xf>
    <xf numFmtId="167" fontId="16" fillId="0" borderId="0" xfId="1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0" fontId="16" fillId="0" borderId="0" xfId="0" applyFont="1" applyAlignment="1">
      <alignment horizontal="left" vertical="center" indent="1"/>
    </xf>
    <xf numFmtId="0" fontId="28" fillId="0" borderId="0" xfId="2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16" fillId="0" borderId="0" xfId="0" quotePrefix="1" applyFont="1" applyAlignment="1">
      <alignment vertical="center"/>
    </xf>
    <xf numFmtId="168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/>
    <xf numFmtId="0" fontId="16" fillId="0" borderId="0" xfId="0" applyFont="1"/>
    <xf numFmtId="0" fontId="39" fillId="0" borderId="0" xfId="0" applyFont="1"/>
    <xf numFmtId="0" fontId="17" fillId="0" borderId="0" xfId="0" applyFont="1"/>
    <xf numFmtId="0" fontId="18" fillId="0" borderId="0" xfId="0" applyFont="1"/>
    <xf numFmtId="0" fontId="22" fillId="2" borderId="13" xfId="0" applyFont="1" applyFill="1" applyBorder="1" applyProtection="1">
      <protection locked="0"/>
    </xf>
    <xf numFmtId="0" fontId="15" fillId="2" borderId="13" xfId="0" applyFont="1" applyFill="1" applyBorder="1" applyAlignment="1" applyProtection="1">
      <alignment horizontal="left"/>
      <protection locked="0"/>
    </xf>
    <xf numFmtId="0" fontId="15" fillId="2" borderId="13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14" fillId="0" borderId="0" xfId="0" applyFont="1"/>
    <xf numFmtId="0" fontId="0" fillId="0" borderId="0" xfId="0"/>
    <xf numFmtId="0" fontId="20" fillId="0" borderId="0" xfId="0" applyFont="1" applyAlignment="1">
      <alignment horizontal="justify"/>
    </xf>
    <xf numFmtId="0" fontId="23" fillId="0" borderId="0" xfId="0" applyFont="1"/>
    <xf numFmtId="0" fontId="20" fillId="0" borderId="0" xfId="0" applyFont="1"/>
    <xf numFmtId="0" fontId="21" fillId="0" borderId="0" xfId="0" applyFont="1"/>
    <xf numFmtId="0" fontId="8" fillId="0" borderId="3" xfId="0" applyFont="1" applyBorder="1" applyAlignment="1">
      <alignment horizontal="left" vertical="top"/>
    </xf>
    <xf numFmtId="0" fontId="25" fillId="0" borderId="2" xfId="0" applyFont="1" applyBorder="1"/>
    <xf numFmtId="0" fontId="25" fillId="0" borderId="6" xfId="0" applyFont="1" applyBorder="1"/>
    <xf numFmtId="0" fontId="2" fillId="0" borderId="3" xfId="0" applyFont="1" applyBorder="1" applyAlignment="1">
      <alignment vertical="top"/>
    </xf>
    <xf numFmtId="0" fontId="0" fillId="0" borderId="2" xfId="0" applyBorder="1"/>
    <xf numFmtId="0" fontId="0" fillId="0" borderId="6" xfId="0" applyBorder="1"/>
    <xf numFmtId="0" fontId="2" fillId="0" borderId="3" xfId="0" applyFont="1" applyBorder="1" applyAlignment="1">
      <alignment horizontal="left" vertical="top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11" fillId="2" borderId="3" xfId="1" applyNumberFormat="1" applyFont="1" applyFill="1" applyBorder="1" applyAlignment="1" applyProtection="1">
      <alignment vertical="center"/>
      <protection locked="0"/>
    </xf>
    <xf numFmtId="164" fontId="11" fillId="0" borderId="6" xfId="0" applyNumberFormat="1" applyFont="1" applyBorder="1" applyAlignment="1" applyProtection="1">
      <alignment vertical="center"/>
      <protection locked="0"/>
    </xf>
    <xf numFmtId="164" fontId="11" fillId="2" borderId="1" xfId="1" applyNumberFormat="1" applyFont="1" applyFill="1" applyBorder="1" applyAlignment="1" applyProtection="1">
      <alignment vertical="center"/>
      <protection locked="0"/>
    </xf>
    <xf numFmtId="164" fontId="11" fillId="0" borderId="1" xfId="0" applyNumberFormat="1" applyFont="1" applyBorder="1" applyAlignment="1" applyProtection="1">
      <alignment vertical="center"/>
      <protection locked="0"/>
    </xf>
    <xf numFmtId="15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9" fillId="0" borderId="3" xfId="1" applyNumberFormat="1" applyFont="1" applyFill="1" applyBorder="1" applyAlignment="1" applyProtection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11" fillId="2" borderId="6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5" fontId="11" fillId="2" borderId="3" xfId="1" applyNumberFormat="1" applyFont="1" applyFill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165" fontId="11" fillId="0" borderId="3" xfId="1" applyNumberFormat="1" applyFont="1" applyFill="1" applyBorder="1" applyAlignment="1" applyProtection="1">
      <alignment vertical="center"/>
    </xf>
    <xf numFmtId="0" fontId="11" fillId="0" borderId="6" xfId="0" applyFont="1" applyBorder="1" applyAlignment="1">
      <alignment vertical="center"/>
    </xf>
    <xf numFmtId="165" fontId="11" fillId="2" borderId="3" xfId="1" applyNumberFormat="1" applyFont="1" applyFill="1" applyBorder="1" applyAlignment="1" applyProtection="1">
      <alignment horizontal="right"/>
      <protection locked="0"/>
    </xf>
    <xf numFmtId="0" fontId="11" fillId="0" borderId="6" xfId="0" applyFont="1" applyBorder="1" applyAlignment="1" applyProtection="1">
      <alignment horizontal="right"/>
      <protection locked="0"/>
    </xf>
    <xf numFmtId="165" fontId="11" fillId="2" borderId="3" xfId="1" applyNumberFormat="1" applyFont="1" applyFill="1" applyBorder="1" applyAlignment="1" applyProtection="1">
      <protection locked="0"/>
    </xf>
    <xf numFmtId="0" fontId="11" fillId="0" borderId="6" xfId="0" applyFont="1" applyBorder="1" applyProtection="1">
      <protection locked="0"/>
    </xf>
    <xf numFmtId="43" fontId="11" fillId="2" borderId="3" xfId="1" applyFont="1" applyFill="1" applyBorder="1" applyAlignment="1" applyProtection="1">
      <protection locked="0"/>
    </xf>
    <xf numFmtId="43" fontId="11" fillId="0" borderId="6" xfId="0" applyNumberFormat="1" applyFont="1" applyBorder="1" applyProtection="1">
      <protection locked="0"/>
    </xf>
    <xf numFmtId="0" fontId="6" fillId="0" borderId="0" xfId="0" applyFont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165" fontId="11" fillId="0" borderId="3" xfId="1" applyNumberFormat="1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6" fillId="0" borderId="0" xfId="0" quotePrefix="1" applyFont="1" applyFill="1" applyAlignment="1">
      <alignment vertical="center"/>
    </xf>
    <xf numFmtId="169" fontId="16" fillId="0" borderId="0" xfId="0" applyNumberFormat="1" applyFont="1" applyFill="1" applyAlignment="1">
      <alignment vertical="center"/>
    </xf>
    <xf numFmtId="43" fontId="16" fillId="0" borderId="0" xfId="0" applyNumberFormat="1" applyFont="1" applyFill="1" applyAlignment="1">
      <alignment vertical="center"/>
    </xf>
    <xf numFmtId="2" fontId="16" fillId="0" borderId="0" xfId="0" applyNumberFormat="1" applyFont="1" applyAlignment="1">
      <alignment vertical="center"/>
    </xf>
    <xf numFmtId="0" fontId="40" fillId="0" borderId="0" xfId="0" applyFont="1"/>
    <xf numFmtId="0" fontId="41" fillId="0" borderId="0" xfId="0" applyFont="1"/>
    <xf numFmtId="0" fontId="42" fillId="0" borderId="0" xfId="0" applyFont="1"/>
    <xf numFmtId="1" fontId="40" fillId="0" borderId="0" xfId="0" applyNumberFormat="1" applyFont="1"/>
    <xf numFmtId="2" fontId="40" fillId="0" borderId="0" xfId="0" applyNumberFormat="1" applyFo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ffice-loesung.de/ftopic10945_0_0_asc.php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fs.admin.ch/bfs/de/home/statistiken/raum-umwelt/umweltindikatoren/alle-indikatoren/umweltzustand/lufttemperatur.html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S397"/>
  <sheetViews>
    <sheetView showGridLines="0" tabSelected="1" zoomScaleNormal="100" zoomScalePageLayoutView="70" workbookViewId="0">
      <selection activeCell="E19" sqref="E19:G19"/>
    </sheetView>
  </sheetViews>
  <sheetFormatPr baseColWidth="10" defaultColWidth="11.42578125" defaultRowHeight="13.5" x14ac:dyDescent="0.2"/>
  <cols>
    <col min="1" max="1" width="8.85546875" style="1" customWidth="1"/>
    <col min="2" max="2" width="9.7109375" style="1" customWidth="1"/>
    <col min="3" max="3" width="11.42578125" style="1"/>
    <col min="4" max="4" width="17.85546875" style="1" customWidth="1"/>
    <col min="5" max="5" width="14.85546875" style="1" customWidth="1"/>
    <col min="6" max="6" width="13.5703125" style="1" customWidth="1"/>
    <col min="7" max="9" width="11.42578125" style="1"/>
    <col min="10" max="10" width="11.42578125" style="144"/>
    <col min="11" max="11" width="15.42578125" style="144" customWidth="1"/>
    <col min="12" max="12" width="11.42578125" style="144"/>
    <col min="13" max="13" width="16.85546875" style="144" customWidth="1"/>
    <col min="14" max="14" width="11.42578125" style="144"/>
    <col min="15" max="16384" width="11.42578125" style="1"/>
  </cols>
  <sheetData>
    <row r="1" spans="1:19" s="89" customFormat="1" ht="35.25" x14ac:dyDescent="0.5">
      <c r="A1" s="146" t="s">
        <v>86</v>
      </c>
      <c r="B1" s="147"/>
      <c r="C1" s="147"/>
      <c r="D1" s="147"/>
      <c r="E1" s="147"/>
      <c r="F1" s="147"/>
      <c r="G1" s="147"/>
      <c r="J1" s="143"/>
      <c r="K1" s="143"/>
      <c r="L1" s="143"/>
      <c r="M1" s="143"/>
      <c r="N1" s="143"/>
    </row>
    <row r="2" spans="1:19" s="89" customFormat="1" ht="11.25" customHeight="1" x14ac:dyDescent="0.5">
      <c r="A2" s="94"/>
      <c r="B2" s="95"/>
      <c r="C2" s="95"/>
      <c r="D2" s="95"/>
      <c r="E2" s="95"/>
      <c r="F2" s="95"/>
      <c r="G2" s="95"/>
      <c r="I2" s="142" t="s">
        <v>251</v>
      </c>
      <c r="J2" s="143"/>
      <c r="K2" s="143"/>
      <c r="L2" s="143"/>
      <c r="M2" s="143"/>
      <c r="N2" s="143"/>
    </row>
    <row r="4" spans="1:19" ht="30" x14ac:dyDescent="0.4">
      <c r="A4" s="152" t="s">
        <v>87</v>
      </c>
      <c r="B4" s="153"/>
      <c r="C4" s="153"/>
      <c r="D4" s="153"/>
      <c r="E4" s="149"/>
      <c r="F4" s="149"/>
      <c r="G4" s="149"/>
      <c r="I4" s="144"/>
      <c r="J4" s="116" t="s">
        <v>188</v>
      </c>
      <c r="K4" s="18"/>
      <c r="L4" s="18"/>
      <c r="M4" s="18"/>
      <c r="N4" s="18"/>
      <c r="O4" s="18"/>
      <c r="P4" s="18"/>
      <c r="Q4" s="144"/>
      <c r="R4" s="144"/>
      <c r="S4" s="144"/>
    </row>
    <row r="5" spans="1:19" x14ac:dyDescent="0.2">
      <c r="I5" s="144"/>
      <c r="J5" s="126" t="s">
        <v>189</v>
      </c>
      <c r="K5" s="114" t="s">
        <v>190</v>
      </c>
      <c r="L5" s="18"/>
      <c r="M5" s="114"/>
      <c r="N5" s="114"/>
      <c r="O5" s="114"/>
      <c r="P5" s="114"/>
      <c r="Q5" s="144"/>
      <c r="R5" s="144"/>
      <c r="S5" s="144"/>
    </row>
    <row r="6" spans="1:19" ht="30" x14ac:dyDescent="0.4">
      <c r="A6" s="152" t="s">
        <v>88</v>
      </c>
      <c r="B6" s="153"/>
      <c r="C6" s="153"/>
      <c r="D6" s="153"/>
      <c r="E6" s="150"/>
      <c r="F6" s="150"/>
      <c r="G6" s="150"/>
      <c r="I6" s="144"/>
      <c r="J6" s="126"/>
      <c r="K6" s="114" t="s">
        <v>191</v>
      </c>
      <c r="L6" s="18"/>
      <c r="M6" s="114"/>
      <c r="N6" s="114"/>
      <c r="O6" s="114"/>
      <c r="P6" s="114"/>
      <c r="Q6" s="144"/>
      <c r="R6" s="144"/>
      <c r="S6" s="144"/>
    </row>
    <row r="7" spans="1:19" x14ac:dyDescent="0.2">
      <c r="I7" s="144"/>
      <c r="J7" s="126" t="s">
        <v>192</v>
      </c>
      <c r="K7" s="114" t="s">
        <v>193</v>
      </c>
      <c r="L7" s="18"/>
      <c r="M7" s="114"/>
      <c r="N7" s="114"/>
      <c r="O7" s="114"/>
      <c r="P7" s="114"/>
      <c r="Q7" s="144"/>
      <c r="R7" s="144"/>
      <c r="S7" s="144"/>
    </row>
    <row r="8" spans="1:19" ht="30" x14ac:dyDescent="0.4">
      <c r="A8" s="152" t="s">
        <v>122</v>
      </c>
      <c r="B8" s="153"/>
      <c r="C8" s="153"/>
      <c r="D8" s="153"/>
      <c r="E8" s="153"/>
      <c r="I8" s="144"/>
      <c r="J8" s="126"/>
      <c r="K8" s="114" t="s">
        <v>194</v>
      </c>
      <c r="L8" s="18"/>
      <c r="M8" s="114"/>
      <c r="N8" s="114"/>
      <c r="O8" s="114"/>
      <c r="P8" s="114"/>
      <c r="Q8" s="144"/>
      <c r="R8" s="144"/>
      <c r="S8" s="144"/>
    </row>
    <row r="9" spans="1:19" ht="15" x14ac:dyDescent="0.2">
      <c r="E9" s="2"/>
      <c r="F9" s="2"/>
      <c r="G9" s="2"/>
      <c r="I9" s="144"/>
      <c r="J9" s="127" t="s">
        <v>217</v>
      </c>
      <c r="K9" s="18" t="s">
        <v>218</v>
      </c>
      <c r="L9" s="18"/>
      <c r="M9" s="114"/>
      <c r="N9" s="114"/>
      <c r="O9" s="114"/>
      <c r="P9" s="114"/>
      <c r="Q9" s="144"/>
      <c r="R9" s="144"/>
      <c r="S9" s="144"/>
    </row>
    <row r="10" spans="1:19" s="90" customFormat="1" ht="20.25" x14ac:dyDescent="0.3">
      <c r="A10" s="156" t="s">
        <v>90</v>
      </c>
      <c r="B10" s="157"/>
      <c r="C10" s="157"/>
      <c r="D10" s="157"/>
      <c r="E10" s="150"/>
      <c r="F10" s="150"/>
      <c r="G10" s="150"/>
      <c r="I10" s="145"/>
      <c r="J10" s="126" t="s">
        <v>221</v>
      </c>
      <c r="K10" s="18" t="s">
        <v>222</v>
      </c>
      <c r="L10" s="18"/>
      <c r="M10" s="114"/>
      <c r="N10" s="114"/>
      <c r="O10" s="114"/>
      <c r="P10" s="114"/>
      <c r="Q10" s="145"/>
      <c r="R10" s="145"/>
      <c r="S10" s="145"/>
    </row>
    <row r="11" spans="1:19" s="90" customFormat="1" ht="20.25" x14ac:dyDescent="0.3">
      <c r="A11" s="91"/>
      <c r="E11" s="1"/>
      <c r="F11" s="1"/>
      <c r="G11" s="1"/>
      <c r="I11" s="145"/>
      <c r="J11" s="126" t="s">
        <v>224</v>
      </c>
      <c r="K11" s="18" t="s">
        <v>229</v>
      </c>
      <c r="L11" s="18"/>
      <c r="M11" s="18"/>
      <c r="N11" s="18"/>
      <c r="O11" s="18"/>
      <c r="P11" s="18"/>
      <c r="Q11" s="145"/>
      <c r="R11" s="145"/>
      <c r="S11" s="145"/>
    </row>
    <row r="12" spans="1:19" s="90" customFormat="1" ht="20.25" x14ac:dyDescent="0.3">
      <c r="A12" s="156" t="s">
        <v>92</v>
      </c>
      <c r="B12" s="157"/>
      <c r="C12" s="157"/>
      <c r="D12" s="157"/>
      <c r="E12" s="150"/>
      <c r="F12" s="150"/>
      <c r="G12" s="150"/>
      <c r="I12" s="145"/>
      <c r="J12" s="126" t="s">
        <v>228</v>
      </c>
      <c r="K12" s="114" t="s">
        <v>236</v>
      </c>
      <c r="L12" s="18"/>
      <c r="M12" s="114"/>
      <c r="N12" s="114"/>
      <c r="O12" s="114"/>
      <c r="P12" s="114"/>
      <c r="Q12" s="145"/>
      <c r="R12" s="145"/>
      <c r="S12" s="145"/>
    </row>
    <row r="13" spans="1:19" s="90" customFormat="1" ht="20.25" x14ac:dyDescent="0.3">
      <c r="A13" s="91"/>
      <c r="E13" s="1"/>
      <c r="F13" s="1"/>
      <c r="G13" s="1"/>
      <c r="I13" s="145"/>
      <c r="J13" s="18"/>
      <c r="K13" s="129" t="s">
        <v>225</v>
      </c>
      <c r="L13" s="114"/>
      <c r="M13" s="114"/>
      <c r="N13" s="114"/>
      <c r="O13" s="114"/>
      <c r="P13" s="114"/>
      <c r="Q13" s="145"/>
      <c r="R13" s="145"/>
      <c r="S13" s="145"/>
    </row>
    <row r="14" spans="1:19" s="90" customFormat="1" ht="20.25" x14ac:dyDescent="0.3">
      <c r="A14" s="154" t="s">
        <v>91</v>
      </c>
      <c r="B14" s="155"/>
      <c r="C14" s="155"/>
      <c r="D14" s="155"/>
      <c r="E14" s="151"/>
      <c r="F14" s="151"/>
      <c r="G14" s="151"/>
      <c r="I14" s="145"/>
      <c r="J14" s="126" t="s">
        <v>241</v>
      </c>
      <c r="K14" s="114" t="s">
        <v>242</v>
      </c>
      <c r="L14" s="18"/>
      <c r="M14" s="18"/>
      <c r="N14" s="18"/>
      <c r="O14" s="18"/>
      <c r="P14" s="18"/>
      <c r="Q14" s="145"/>
      <c r="R14" s="145"/>
      <c r="S14" s="145"/>
    </row>
    <row r="15" spans="1:19" ht="14.25" x14ac:dyDescent="0.2">
      <c r="A15" s="3"/>
      <c r="B15" s="4"/>
      <c r="C15" s="4"/>
      <c r="I15" s="144"/>
      <c r="J15" s="18"/>
      <c r="K15" s="18" t="s">
        <v>243</v>
      </c>
      <c r="L15" s="18"/>
      <c r="M15" s="18"/>
      <c r="N15" s="18"/>
      <c r="O15" s="18"/>
      <c r="P15" s="18"/>
      <c r="Q15" s="144"/>
      <c r="R15" s="144"/>
      <c r="S15" s="144"/>
    </row>
    <row r="16" spans="1:19" ht="14.25" x14ac:dyDescent="0.2">
      <c r="A16" s="3"/>
      <c r="B16" s="4"/>
      <c r="C16" s="4"/>
      <c r="I16" s="144"/>
      <c r="J16" s="18"/>
      <c r="K16" s="133" t="s">
        <v>244</v>
      </c>
      <c r="L16" s="18"/>
      <c r="M16" s="18"/>
      <c r="N16" s="18"/>
      <c r="O16" s="18"/>
      <c r="P16" s="18"/>
      <c r="Q16" s="144"/>
      <c r="R16" s="144"/>
      <c r="S16" s="144"/>
    </row>
    <row r="17" spans="1:19" ht="30" x14ac:dyDescent="0.4">
      <c r="A17" s="5" t="s">
        <v>121</v>
      </c>
      <c r="B17" s="4"/>
      <c r="C17" s="4"/>
      <c r="I17" s="144"/>
      <c r="J17" s="126" t="s">
        <v>246</v>
      </c>
      <c r="K17" s="114" t="s">
        <v>254</v>
      </c>
      <c r="O17" s="144"/>
      <c r="P17" s="144"/>
      <c r="Q17" s="144"/>
      <c r="R17" s="144"/>
      <c r="S17" s="144"/>
    </row>
    <row r="18" spans="1:19" ht="14.25" x14ac:dyDescent="0.2">
      <c r="A18" s="3"/>
      <c r="B18" s="4"/>
      <c r="C18" s="4"/>
      <c r="I18" s="144"/>
      <c r="O18" s="144"/>
      <c r="P18" s="144"/>
      <c r="Q18" s="144"/>
      <c r="R18" s="144"/>
      <c r="S18" s="144"/>
    </row>
    <row r="19" spans="1:19" s="90" customFormat="1" ht="20.25" x14ac:dyDescent="0.3">
      <c r="A19" s="92" t="s">
        <v>48</v>
      </c>
      <c r="E19" s="151"/>
      <c r="F19" s="151"/>
      <c r="G19" s="151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</row>
    <row r="20" spans="1:19" s="90" customFormat="1" ht="20.25" x14ac:dyDescent="0.3">
      <c r="A20" s="91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</row>
    <row r="21" spans="1:19" s="90" customFormat="1" ht="20.25" x14ac:dyDescent="0.3">
      <c r="A21" s="92" t="s">
        <v>89</v>
      </c>
      <c r="E21" s="148"/>
      <c r="F21" s="148"/>
      <c r="G21" s="14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</row>
    <row r="22" spans="1:19" x14ac:dyDescent="0.2"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</row>
    <row r="23" spans="1:19" x14ac:dyDescent="0.2"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</row>
    <row r="24" spans="1:19" s="93" customFormat="1" ht="30" x14ac:dyDescent="0.4">
      <c r="A24" s="88" t="s">
        <v>44</v>
      </c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</row>
    <row r="25" spans="1:19" ht="14.25" x14ac:dyDescent="0.2">
      <c r="A25" s="3"/>
      <c r="B25" s="4"/>
      <c r="C25" s="4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</row>
    <row r="26" spans="1:19" ht="14.25" x14ac:dyDescent="0.2">
      <c r="A26" s="3"/>
      <c r="B26" s="4"/>
      <c r="C26" s="4"/>
      <c r="E26" s="6" t="s">
        <v>19</v>
      </c>
      <c r="F26" s="6" t="s">
        <v>20</v>
      </c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</row>
    <row r="27" spans="1:19" ht="15" x14ac:dyDescent="0.25">
      <c r="A27" s="161" t="s">
        <v>115</v>
      </c>
      <c r="B27" s="162"/>
      <c r="C27" s="162"/>
      <c r="D27" s="163"/>
      <c r="E27" s="77">
        <f>'Emissionserklärung Benzin'!F61</f>
        <v>0</v>
      </c>
      <c r="F27" s="80">
        <f>'Emissionserklärung Flugpetrol'!F46</f>
        <v>0</v>
      </c>
      <c r="G27" s="86" t="s">
        <v>18</v>
      </c>
      <c r="H27" s="84"/>
      <c r="I27" s="220"/>
      <c r="J27" s="220"/>
      <c r="K27" s="220"/>
      <c r="L27" s="220"/>
      <c r="M27" s="220"/>
      <c r="N27" s="217"/>
      <c r="O27" s="217"/>
      <c r="P27" s="217"/>
      <c r="Q27" s="217"/>
      <c r="R27" s="217"/>
      <c r="S27" s="217"/>
    </row>
    <row r="28" spans="1:19" ht="15" x14ac:dyDescent="0.25">
      <c r="A28" s="164" t="s">
        <v>116</v>
      </c>
      <c r="B28" s="162"/>
      <c r="C28" s="162"/>
      <c r="D28" s="163"/>
      <c r="E28" s="77">
        <f>'Emissionserklärung Benzin'!F71</f>
        <v>0</v>
      </c>
      <c r="F28" s="81"/>
      <c r="G28" s="86" t="s">
        <v>18</v>
      </c>
      <c r="H28" s="84"/>
      <c r="I28" s="220"/>
      <c r="J28" s="220"/>
      <c r="K28" s="220"/>
      <c r="L28" s="220"/>
      <c r="M28" s="220"/>
      <c r="N28" s="217"/>
      <c r="O28" s="217"/>
      <c r="P28" s="217"/>
      <c r="Q28" s="217"/>
      <c r="R28" s="217"/>
      <c r="S28" s="217"/>
    </row>
    <row r="29" spans="1:19" ht="15" x14ac:dyDescent="0.25">
      <c r="A29" s="164" t="s">
        <v>117</v>
      </c>
      <c r="B29" s="162"/>
      <c r="C29" s="162"/>
      <c r="D29" s="163"/>
      <c r="E29" s="77">
        <f>'Emissionserklärung Benzin'!F84</f>
        <v>0</v>
      </c>
      <c r="F29" s="81"/>
      <c r="G29" s="86" t="s">
        <v>18</v>
      </c>
      <c r="H29" s="84"/>
      <c r="I29" s="220"/>
      <c r="J29" s="220"/>
      <c r="K29" s="220"/>
      <c r="L29" s="220"/>
      <c r="M29" s="220"/>
      <c r="N29" s="217"/>
      <c r="O29" s="217"/>
      <c r="P29" s="217"/>
      <c r="Q29" s="217"/>
      <c r="R29" s="217"/>
      <c r="S29" s="217"/>
    </row>
    <row r="30" spans="1:19" ht="15" x14ac:dyDescent="0.25">
      <c r="A30" s="164" t="s">
        <v>118</v>
      </c>
      <c r="B30" s="162"/>
      <c r="C30" s="162"/>
      <c r="D30" s="163"/>
      <c r="E30" s="77">
        <f>'Emissionserklärung Benzin'!F93</f>
        <v>0</v>
      </c>
      <c r="F30" s="80">
        <f>'Emissionserklärung Flugpetrol'!F56</f>
        <v>0</v>
      </c>
      <c r="G30" s="86" t="s">
        <v>18</v>
      </c>
      <c r="H30" s="84"/>
      <c r="I30" s="220"/>
      <c r="J30" s="220"/>
      <c r="K30" s="220"/>
      <c r="L30" s="220"/>
      <c r="M30" s="220"/>
      <c r="N30" s="217"/>
      <c r="O30" s="217"/>
      <c r="P30" s="217"/>
      <c r="Q30" s="217"/>
      <c r="R30" s="217"/>
      <c r="S30" s="217"/>
    </row>
    <row r="31" spans="1:19" ht="15" x14ac:dyDescent="0.25">
      <c r="A31" s="164" t="s">
        <v>119</v>
      </c>
      <c r="B31" s="162"/>
      <c r="C31" s="162"/>
      <c r="D31" s="163"/>
      <c r="E31" s="77">
        <f>'Emissionserklärung Benzin'!F107</f>
        <v>0</v>
      </c>
      <c r="F31" s="80">
        <f>'Emissionserklärung Flugpetrol'!F71</f>
        <v>0</v>
      </c>
      <c r="G31" s="86" t="s">
        <v>18</v>
      </c>
      <c r="H31" s="84"/>
      <c r="I31" s="220"/>
      <c r="J31" s="220"/>
      <c r="K31" s="220"/>
      <c r="L31" s="220"/>
      <c r="M31" s="220"/>
      <c r="N31" s="217"/>
      <c r="O31" s="217"/>
      <c r="P31" s="217"/>
      <c r="Q31" s="217"/>
      <c r="R31" s="217"/>
      <c r="S31" s="217"/>
    </row>
    <row r="32" spans="1:19" ht="15" x14ac:dyDescent="0.25">
      <c r="A32" s="164" t="s">
        <v>120</v>
      </c>
      <c r="B32" s="162"/>
      <c r="C32" s="162"/>
      <c r="D32" s="163"/>
      <c r="E32" s="77">
        <f>'Emissionserklärung Benzin'!F120</f>
        <v>0</v>
      </c>
      <c r="F32" s="80">
        <f>'Emissionserklärung Flugpetrol'!F85</f>
        <v>0</v>
      </c>
      <c r="G32" s="86" t="s">
        <v>18</v>
      </c>
      <c r="H32" s="84"/>
      <c r="I32" s="220"/>
      <c r="J32" s="220"/>
      <c r="K32" s="220"/>
      <c r="L32" s="220"/>
      <c r="M32" s="220"/>
      <c r="N32" s="217"/>
      <c r="O32" s="217"/>
      <c r="P32" s="217"/>
      <c r="Q32" s="217"/>
      <c r="R32" s="217"/>
      <c r="S32" s="217"/>
    </row>
    <row r="33" spans="1:19" x14ac:dyDescent="0.2">
      <c r="A33" s="8"/>
      <c r="B33" s="9"/>
      <c r="E33" s="78"/>
      <c r="F33" s="10"/>
      <c r="G33" s="11"/>
      <c r="H33" s="84"/>
      <c r="I33" s="220"/>
      <c r="J33" s="220"/>
      <c r="K33" s="220"/>
      <c r="L33" s="220"/>
      <c r="M33" s="220"/>
      <c r="N33" s="217"/>
      <c r="O33" s="217"/>
      <c r="P33" s="217"/>
      <c r="Q33" s="217"/>
      <c r="R33" s="217"/>
      <c r="S33" s="217"/>
    </row>
    <row r="34" spans="1:19" ht="15" x14ac:dyDescent="0.25">
      <c r="A34" s="158" t="s">
        <v>45</v>
      </c>
      <c r="B34" s="162"/>
      <c r="C34" s="162"/>
      <c r="D34" s="163"/>
      <c r="E34" s="77">
        <f>SUM(E27:E33)</f>
        <v>0</v>
      </c>
      <c r="F34" s="80">
        <f>SUM(F27:F33)</f>
        <v>0</v>
      </c>
      <c r="G34" s="87" t="s">
        <v>18</v>
      </c>
      <c r="H34" s="84"/>
      <c r="I34" s="220"/>
      <c r="J34" s="220"/>
      <c r="K34" s="220"/>
      <c r="L34" s="220"/>
      <c r="M34" s="220"/>
      <c r="N34" s="217"/>
      <c r="O34" s="217"/>
      <c r="P34" s="217"/>
      <c r="Q34" s="217"/>
      <c r="R34" s="217"/>
      <c r="S34" s="217"/>
    </row>
    <row r="35" spans="1:19" ht="15" x14ac:dyDescent="0.25">
      <c r="A35" s="8"/>
      <c r="B35" s="9"/>
      <c r="E35" s="79">
        <f>E34+F34</f>
        <v>0</v>
      </c>
      <c r="F35" s="15" t="s">
        <v>18</v>
      </c>
      <c r="G35" s="11"/>
      <c r="H35" s="84"/>
      <c r="I35" s="220"/>
      <c r="J35" s="220"/>
      <c r="K35" s="220"/>
      <c r="L35" s="220"/>
      <c r="M35" s="220"/>
      <c r="N35" s="217"/>
      <c r="O35" s="217"/>
      <c r="P35" s="217"/>
      <c r="Q35" s="217"/>
      <c r="R35" s="217"/>
      <c r="S35" s="217"/>
    </row>
    <row r="36" spans="1:19" x14ac:dyDescent="0.2">
      <c r="A36" s="8"/>
      <c r="B36" s="9"/>
      <c r="E36" s="78"/>
      <c r="F36" s="10"/>
      <c r="G36" s="11"/>
      <c r="H36" s="84"/>
      <c r="I36" s="220"/>
      <c r="J36" s="220"/>
      <c r="K36" s="220"/>
      <c r="L36" s="220"/>
      <c r="M36" s="220"/>
      <c r="N36" s="217"/>
      <c r="O36" s="217"/>
      <c r="P36" s="217"/>
      <c r="Q36" s="217"/>
      <c r="R36" s="217"/>
      <c r="S36" s="217"/>
    </row>
    <row r="37" spans="1:19" ht="14.25" x14ac:dyDescent="0.2">
      <c r="A37" s="158" t="s">
        <v>46</v>
      </c>
      <c r="B37" s="159"/>
      <c r="C37" s="159"/>
      <c r="D37" s="160"/>
      <c r="E37" s="7">
        <f>E34/8760</f>
        <v>0</v>
      </c>
      <c r="F37" s="7">
        <f>F34/8760</f>
        <v>0</v>
      </c>
      <c r="G37" s="86" t="s">
        <v>47</v>
      </c>
      <c r="H37" s="85"/>
      <c r="I37" s="221"/>
      <c r="J37" s="221"/>
      <c r="K37" s="221"/>
      <c r="L37" s="221"/>
      <c r="M37" s="221"/>
      <c r="N37" s="217"/>
      <c r="O37" s="217"/>
      <c r="P37" s="217"/>
      <c r="Q37" s="217"/>
      <c r="R37" s="217"/>
      <c r="S37" s="217"/>
    </row>
    <row r="38" spans="1:19" ht="14.25" x14ac:dyDescent="0.2">
      <c r="A38" s="3"/>
      <c r="B38" s="4"/>
      <c r="C38" s="4"/>
      <c r="E38" s="82">
        <f>E37+F37</f>
        <v>0</v>
      </c>
      <c r="F38" s="14" t="s">
        <v>47</v>
      </c>
      <c r="H38" s="85"/>
      <c r="I38" s="220"/>
      <c r="J38" s="221"/>
      <c r="K38" s="220"/>
      <c r="L38" s="221"/>
      <c r="M38" s="220"/>
      <c r="N38" s="217"/>
      <c r="O38" s="217"/>
      <c r="P38" s="217"/>
      <c r="Q38" s="217"/>
      <c r="R38" s="217"/>
      <c r="S38" s="217"/>
    </row>
    <row r="39" spans="1:19" x14ac:dyDescent="0.2"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</row>
    <row r="40" spans="1:19" x14ac:dyDescent="0.2"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</row>
    <row r="41" spans="1:19" x14ac:dyDescent="0.2"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</row>
    <row r="42" spans="1:19" x14ac:dyDescent="0.2"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</row>
    <row r="43" spans="1:19" x14ac:dyDescent="0.2"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</row>
    <row r="44" spans="1:19" x14ac:dyDescent="0.2"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</row>
    <row r="45" spans="1:19" x14ac:dyDescent="0.2"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</row>
    <row r="46" spans="1:19" x14ac:dyDescent="0.2"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</row>
    <row r="47" spans="1:19" x14ac:dyDescent="0.2"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</row>
    <row r="48" spans="1:19" x14ac:dyDescent="0.2"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</row>
    <row r="49" spans="9:19" x14ac:dyDescent="0.2"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</row>
    <row r="50" spans="9:19" x14ac:dyDescent="0.2"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</row>
    <row r="51" spans="9:19" x14ac:dyDescent="0.2"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</row>
    <row r="52" spans="9:19" x14ac:dyDescent="0.2"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</row>
    <row r="53" spans="9:19" x14ac:dyDescent="0.2"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</row>
    <row r="54" spans="9:19" x14ac:dyDescent="0.2"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</row>
    <row r="55" spans="9:19" x14ac:dyDescent="0.2"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</row>
    <row r="56" spans="9:19" x14ac:dyDescent="0.2"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</row>
    <row r="57" spans="9:19" x14ac:dyDescent="0.2"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</row>
    <row r="58" spans="9:19" x14ac:dyDescent="0.2"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</row>
    <row r="59" spans="9:19" x14ac:dyDescent="0.2"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</row>
    <row r="60" spans="9:19" x14ac:dyDescent="0.2"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</row>
    <row r="61" spans="9:19" x14ac:dyDescent="0.2"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</row>
    <row r="62" spans="9:19" x14ac:dyDescent="0.2"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</row>
    <row r="63" spans="9:19" x14ac:dyDescent="0.2"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</row>
    <row r="64" spans="9:19" x14ac:dyDescent="0.2"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</row>
    <row r="65" spans="9:19" x14ac:dyDescent="0.2"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</row>
    <row r="66" spans="9:19" x14ac:dyDescent="0.2"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</row>
    <row r="67" spans="9:19" x14ac:dyDescent="0.2"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</row>
    <row r="68" spans="9:19" x14ac:dyDescent="0.2"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</row>
    <row r="69" spans="9:19" x14ac:dyDescent="0.2"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</row>
    <row r="70" spans="9:19" x14ac:dyDescent="0.2"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</row>
    <row r="71" spans="9:19" x14ac:dyDescent="0.2"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</row>
    <row r="72" spans="9:19" x14ac:dyDescent="0.2"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</row>
    <row r="73" spans="9:19" x14ac:dyDescent="0.2"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</row>
    <row r="74" spans="9:19" x14ac:dyDescent="0.2"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</row>
    <row r="75" spans="9:19" x14ac:dyDescent="0.2"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</row>
    <row r="76" spans="9:19" x14ac:dyDescent="0.2"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</row>
    <row r="77" spans="9:19" x14ac:dyDescent="0.2"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</row>
    <row r="78" spans="9:19" x14ac:dyDescent="0.2"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</row>
    <row r="79" spans="9:19" x14ac:dyDescent="0.2"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</row>
    <row r="80" spans="9:19" x14ac:dyDescent="0.2"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</row>
    <row r="81" spans="9:19" x14ac:dyDescent="0.2"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</row>
    <row r="82" spans="9:19" x14ac:dyDescent="0.2"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</row>
    <row r="83" spans="9:19" x14ac:dyDescent="0.2"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</row>
    <row r="84" spans="9:19" x14ac:dyDescent="0.2"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</row>
    <row r="85" spans="9:19" x14ac:dyDescent="0.2"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</row>
    <row r="86" spans="9:19" x14ac:dyDescent="0.2"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</row>
    <row r="87" spans="9:19" x14ac:dyDescent="0.2"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</row>
    <row r="88" spans="9:19" x14ac:dyDescent="0.2"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</row>
    <row r="89" spans="9:19" x14ac:dyDescent="0.2"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</row>
    <row r="90" spans="9:19" x14ac:dyDescent="0.2"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</row>
    <row r="91" spans="9:19" x14ac:dyDescent="0.2"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</row>
    <row r="92" spans="9:19" x14ac:dyDescent="0.2"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</row>
    <row r="93" spans="9:19" x14ac:dyDescent="0.2"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</row>
    <row r="94" spans="9:19" x14ac:dyDescent="0.2"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</row>
    <row r="95" spans="9:19" x14ac:dyDescent="0.2"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</row>
    <row r="96" spans="9:19" x14ac:dyDescent="0.2"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</row>
    <row r="97" spans="9:19" x14ac:dyDescent="0.2"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</row>
    <row r="98" spans="9:19" x14ac:dyDescent="0.2"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</row>
    <row r="99" spans="9:19" x14ac:dyDescent="0.2"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</row>
    <row r="100" spans="9:19" x14ac:dyDescent="0.2"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</row>
    <row r="101" spans="9:19" x14ac:dyDescent="0.2"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</row>
    <row r="102" spans="9:19" x14ac:dyDescent="0.2"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</row>
    <row r="103" spans="9:19" x14ac:dyDescent="0.2"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</row>
    <row r="104" spans="9:19" x14ac:dyDescent="0.2"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</row>
    <row r="105" spans="9:19" x14ac:dyDescent="0.2"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</row>
    <row r="106" spans="9:19" x14ac:dyDescent="0.2"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</row>
    <row r="107" spans="9:19" x14ac:dyDescent="0.2"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</row>
    <row r="108" spans="9:19" x14ac:dyDescent="0.2"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</row>
    <row r="109" spans="9:19" x14ac:dyDescent="0.2"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</row>
    <row r="110" spans="9:19" x14ac:dyDescent="0.2"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</row>
    <row r="111" spans="9:19" x14ac:dyDescent="0.2"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</row>
    <row r="112" spans="9:19" x14ac:dyDescent="0.2"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</row>
    <row r="113" spans="9:19" x14ac:dyDescent="0.2"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</row>
    <row r="114" spans="9:19" x14ac:dyDescent="0.2"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</row>
    <row r="115" spans="9:19" x14ac:dyDescent="0.2"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</row>
    <row r="116" spans="9:19" x14ac:dyDescent="0.2"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</row>
    <row r="117" spans="9:19" x14ac:dyDescent="0.2"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</row>
    <row r="118" spans="9:19" x14ac:dyDescent="0.2"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</row>
    <row r="119" spans="9:19" x14ac:dyDescent="0.2"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</row>
    <row r="120" spans="9:19" x14ac:dyDescent="0.2"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</row>
    <row r="121" spans="9:19" x14ac:dyDescent="0.2"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</row>
    <row r="122" spans="9:19" x14ac:dyDescent="0.2"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</row>
    <row r="123" spans="9:19" x14ac:dyDescent="0.2"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</row>
    <row r="124" spans="9:19" x14ac:dyDescent="0.2"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</row>
    <row r="125" spans="9:19" x14ac:dyDescent="0.2"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</row>
    <row r="126" spans="9:19" x14ac:dyDescent="0.2"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</row>
    <row r="127" spans="9:19" x14ac:dyDescent="0.2"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</row>
    <row r="128" spans="9:19" x14ac:dyDescent="0.2"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</row>
    <row r="129" spans="9:19" x14ac:dyDescent="0.2"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</row>
    <row r="130" spans="9:19" x14ac:dyDescent="0.2"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</row>
    <row r="131" spans="9:19" x14ac:dyDescent="0.2"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</row>
    <row r="132" spans="9:19" x14ac:dyDescent="0.2"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</row>
    <row r="133" spans="9:19" x14ac:dyDescent="0.2"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</row>
    <row r="134" spans="9:19" x14ac:dyDescent="0.2"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</row>
    <row r="135" spans="9:19" x14ac:dyDescent="0.2"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</row>
    <row r="136" spans="9:19" x14ac:dyDescent="0.2"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</row>
    <row r="137" spans="9:19" x14ac:dyDescent="0.2"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</row>
    <row r="138" spans="9:19" x14ac:dyDescent="0.2"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</row>
    <row r="139" spans="9:19" x14ac:dyDescent="0.2"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</row>
    <row r="140" spans="9:19" x14ac:dyDescent="0.2"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</row>
    <row r="141" spans="9:19" x14ac:dyDescent="0.2"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</row>
    <row r="142" spans="9:19" x14ac:dyDescent="0.2"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</row>
    <row r="143" spans="9:19" x14ac:dyDescent="0.2"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</row>
    <row r="144" spans="9:19" x14ac:dyDescent="0.2"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</row>
    <row r="145" spans="9:19" x14ac:dyDescent="0.2"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</row>
    <row r="146" spans="9:19" x14ac:dyDescent="0.2"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</row>
    <row r="147" spans="9:19" x14ac:dyDescent="0.2"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</row>
    <row r="148" spans="9:19" x14ac:dyDescent="0.2"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</row>
    <row r="149" spans="9:19" x14ac:dyDescent="0.2"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</row>
    <row r="150" spans="9:19" x14ac:dyDescent="0.2"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</row>
    <row r="151" spans="9:19" x14ac:dyDescent="0.2"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</row>
    <row r="152" spans="9:19" x14ac:dyDescent="0.2"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</row>
    <row r="153" spans="9:19" x14ac:dyDescent="0.2"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</row>
    <row r="154" spans="9:19" x14ac:dyDescent="0.2"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</row>
    <row r="155" spans="9:19" x14ac:dyDescent="0.2"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</row>
    <row r="156" spans="9:19" x14ac:dyDescent="0.2"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</row>
    <row r="157" spans="9:19" x14ac:dyDescent="0.2"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</row>
    <row r="158" spans="9:19" x14ac:dyDescent="0.2"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</row>
    <row r="159" spans="9:19" x14ac:dyDescent="0.2"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</row>
    <row r="160" spans="9:19" x14ac:dyDescent="0.2"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</row>
    <row r="161" spans="9:19" x14ac:dyDescent="0.2"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</row>
    <row r="162" spans="9:19" x14ac:dyDescent="0.2"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</row>
    <row r="163" spans="9:19" x14ac:dyDescent="0.2"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</row>
    <row r="164" spans="9:19" x14ac:dyDescent="0.2"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</row>
    <row r="165" spans="9:19" x14ac:dyDescent="0.2"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</row>
    <row r="166" spans="9:19" x14ac:dyDescent="0.2"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</row>
    <row r="167" spans="9:19" x14ac:dyDescent="0.2"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</row>
    <row r="168" spans="9:19" x14ac:dyDescent="0.2"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</row>
    <row r="169" spans="9:19" x14ac:dyDescent="0.2"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</row>
    <row r="170" spans="9:19" x14ac:dyDescent="0.2"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</row>
    <row r="171" spans="9:19" x14ac:dyDescent="0.2"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</row>
    <row r="172" spans="9:19" x14ac:dyDescent="0.2"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</row>
    <row r="173" spans="9:19" x14ac:dyDescent="0.2"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</row>
    <row r="174" spans="9:19" x14ac:dyDescent="0.2"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</row>
    <row r="175" spans="9:19" x14ac:dyDescent="0.2"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</row>
    <row r="176" spans="9:19" x14ac:dyDescent="0.2"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</row>
    <row r="177" spans="9:19" x14ac:dyDescent="0.2"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</row>
    <row r="178" spans="9:19" x14ac:dyDescent="0.2"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</row>
    <row r="179" spans="9:19" x14ac:dyDescent="0.2"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</row>
    <row r="180" spans="9:19" x14ac:dyDescent="0.2"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</row>
    <row r="181" spans="9:19" x14ac:dyDescent="0.2"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</row>
    <row r="182" spans="9:19" x14ac:dyDescent="0.2"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</row>
    <row r="183" spans="9:19" x14ac:dyDescent="0.2"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</row>
    <row r="184" spans="9:19" x14ac:dyDescent="0.2"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</row>
    <row r="185" spans="9:19" x14ac:dyDescent="0.2"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</row>
    <row r="186" spans="9:19" x14ac:dyDescent="0.2"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</row>
    <row r="187" spans="9:19" x14ac:dyDescent="0.2"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</row>
    <row r="188" spans="9:19" x14ac:dyDescent="0.2"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</row>
    <row r="189" spans="9:19" x14ac:dyDescent="0.2"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</row>
    <row r="190" spans="9:19" x14ac:dyDescent="0.2"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</row>
    <row r="191" spans="9:19" x14ac:dyDescent="0.2"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</row>
    <row r="192" spans="9:19" x14ac:dyDescent="0.2"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</row>
    <row r="193" spans="9:19" x14ac:dyDescent="0.2"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</row>
    <row r="194" spans="9:19" x14ac:dyDescent="0.2"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</row>
    <row r="195" spans="9:19" x14ac:dyDescent="0.2"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</row>
    <row r="196" spans="9:19" x14ac:dyDescent="0.2"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</row>
    <row r="197" spans="9:19" x14ac:dyDescent="0.2"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</row>
    <row r="198" spans="9:19" x14ac:dyDescent="0.2"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</row>
    <row r="199" spans="9:19" x14ac:dyDescent="0.2"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</row>
    <row r="200" spans="9:19" x14ac:dyDescent="0.2"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</row>
    <row r="201" spans="9:19" x14ac:dyDescent="0.2"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</row>
    <row r="202" spans="9:19" x14ac:dyDescent="0.2"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</row>
    <row r="203" spans="9:19" x14ac:dyDescent="0.2"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</row>
    <row r="204" spans="9:19" x14ac:dyDescent="0.2"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</row>
    <row r="205" spans="9:19" x14ac:dyDescent="0.2"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</row>
    <row r="206" spans="9:19" x14ac:dyDescent="0.2"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</row>
    <row r="207" spans="9:19" x14ac:dyDescent="0.2"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</row>
    <row r="208" spans="9:19" x14ac:dyDescent="0.2"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</row>
    <row r="209" spans="9:19" x14ac:dyDescent="0.2"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</row>
    <row r="210" spans="9:19" x14ac:dyDescent="0.2"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</row>
    <row r="211" spans="9:19" x14ac:dyDescent="0.2"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</row>
    <row r="212" spans="9:19" x14ac:dyDescent="0.2"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</row>
    <row r="213" spans="9:19" x14ac:dyDescent="0.2"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</row>
    <row r="214" spans="9:19" x14ac:dyDescent="0.2"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</row>
    <row r="215" spans="9:19" x14ac:dyDescent="0.2"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</row>
    <row r="216" spans="9:19" x14ac:dyDescent="0.2"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</row>
    <row r="217" spans="9:19" x14ac:dyDescent="0.2"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</row>
    <row r="218" spans="9:19" x14ac:dyDescent="0.2"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</row>
    <row r="219" spans="9:19" x14ac:dyDescent="0.2"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</row>
    <row r="220" spans="9:19" x14ac:dyDescent="0.2"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</row>
    <row r="221" spans="9:19" x14ac:dyDescent="0.2"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</row>
    <row r="222" spans="9:19" x14ac:dyDescent="0.2"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</row>
    <row r="223" spans="9:19" x14ac:dyDescent="0.2"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</row>
    <row r="224" spans="9:19" x14ac:dyDescent="0.2"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</row>
    <row r="225" spans="9:19" x14ac:dyDescent="0.2"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</row>
    <row r="226" spans="9:19" x14ac:dyDescent="0.2"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</row>
    <row r="227" spans="9:19" x14ac:dyDescent="0.2"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</row>
    <row r="228" spans="9:19" x14ac:dyDescent="0.2"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</row>
    <row r="229" spans="9:19" x14ac:dyDescent="0.2"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</row>
    <row r="230" spans="9:19" x14ac:dyDescent="0.2"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</row>
    <row r="231" spans="9:19" x14ac:dyDescent="0.2"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</row>
    <row r="232" spans="9:19" x14ac:dyDescent="0.2"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</row>
    <row r="233" spans="9:19" x14ac:dyDescent="0.2"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</row>
    <row r="234" spans="9:19" x14ac:dyDescent="0.2"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</row>
    <row r="235" spans="9:19" x14ac:dyDescent="0.2"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</row>
    <row r="236" spans="9:19" x14ac:dyDescent="0.2"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</row>
    <row r="237" spans="9:19" x14ac:dyDescent="0.2"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</row>
    <row r="238" spans="9:19" x14ac:dyDescent="0.2"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</row>
    <row r="239" spans="9:19" x14ac:dyDescent="0.2"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</row>
    <row r="240" spans="9:19" x14ac:dyDescent="0.2"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</row>
    <row r="241" spans="9:19" x14ac:dyDescent="0.2"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</row>
    <row r="242" spans="9:19" x14ac:dyDescent="0.2"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</row>
    <row r="243" spans="9:19" x14ac:dyDescent="0.2"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</row>
    <row r="244" spans="9:19" x14ac:dyDescent="0.2"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</row>
    <row r="245" spans="9:19" x14ac:dyDescent="0.2"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</row>
    <row r="246" spans="9:19" x14ac:dyDescent="0.2"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</row>
    <row r="247" spans="9:19" x14ac:dyDescent="0.2"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</row>
    <row r="248" spans="9:19" x14ac:dyDescent="0.2"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</row>
    <row r="249" spans="9:19" x14ac:dyDescent="0.2"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</row>
    <row r="250" spans="9:19" x14ac:dyDescent="0.2"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</row>
    <row r="251" spans="9:19" x14ac:dyDescent="0.2"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</row>
    <row r="252" spans="9:19" x14ac:dyDescent="0.2"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</row>
    <row r="253" spans="9:19" x14ac:dyDescent="0.2"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</row>
    <row r="254" spans="9:19" x14ac:dyDescent="0.2"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</row>
    <row r="255" spans="9:19" x14ac:dyDescent="0.2"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</row>
    <row r="256" spans="9:19" x14ac:dyDescent="0.2"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</row>
    <row r="257" spans="9:19" x14ac:dyDescent="0.2"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</row>
    <row r="258" spans="9:19" x14ac:dyDescent="0.2"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</row>
    <row r="259" spans="9:19" x14ac:dyDescent="0.2">
      <c r="I259" s="217"/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</row>
    <row r="260" spans="9:19" x14ac:dyDescent="0.2"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</row>
    <row r="261" spans="9:19" x14ac:dyDescent="0.2">
      <c r="I261" s="217"/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</row>
    <row r="262" spans="9:19" x14ac:dyDescent="0.2">
      <c r="I262" s="217"/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</row>
    <row r="263" spans="9:19" x14ac:dyDescent="0.2"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</row>
    <row r="264" spans="9:19" x14ac:dyDescent="0.2"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</row>
    <row r="265" spans="9:19" x14ac:dyDescent="0.2">
      <c r="I265" s="217"/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</row>
    <row r="266" spans="9:19" x14ac:dyDescent="0.2">
      <c r="I266" s="217"/>
      <c r="J266" s="217"/>
      <c r="K266" s="217"/>
      <c r="L266" s="217"/>
      <c r="M266" s="217"/>
      <c r="N266" s="217"/>
      <c r="O266" s="217"/>
      <c r="P266" s="217"/>
      <c r="Q266" s="217"/>
      <c r="R266" s="217"/>
      <c r="S266" s="217"/>
    </row>
    <row r="267" spans="9:19" x14ac:dyDescent="0.2"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</row>
    <row r="268" spans="9:19" x14ac:dyDescent="0.2"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</row>
    <row r="269" spans="9:19" x14ac:dyDescent="0.2"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</row>
    <row r="270" spans="9:19" x14ac:dyDescent="0.2"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</row>
    <row r="271" spans="9:19" x14ac:dyDescent="0.2"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</row>
    <row r="272" spans="9:19" x14ac:dyDescent="0.2">
      <c r="I272" s="217"/>
      <c r="J272" s="217"/>
      <c r="K272" s="217"/>
      <c r="L272" s="217"/>
      <c r="M272" s="217"/>
      <c r="N272" s="217"/>
      <c r="O272" s="217"/>
      <c r="P272" s="217"/>
      <c r="Q272" s="217"/>
      <c r="R272" s="217"/>
      <c r="S272" s="217"/>
    </row>
    <row r="273" spans="9:19" x14ac:dyDescent="0.2"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</row>
    <row r="274" spans="9:19" x14ac:dyDescent="0.2">
      <c r="I274" s="217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</row>
    <row r="275" spans="9:19" x14ac:dyDescent="0.2"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</row>
    <row r="276" spans="9:19" x14ac:dyDescent="0.2"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</row>
    <row r="277" spans="9:19" x14ac:dyDescent="0.2">
      <c r="I277" s="217"/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</row>
    <row r="278" spans="9:19" x14ac:dyDescent="0.2">
      <c r="I278" s="217"/>
      <c r="J278" s="217"/>
      <c r="K278" s="217"/>
      <c r="L278" s="217"/>
      <c r="M278" s="217"/>
      <c r="N278" s="217"/>
      <c r="O278" s="217"/>
      <c r="P278" s="217"/>
      <c r="Q278" s="217"/>
      <c r="R278" s="217"/>
      <c r="S278" s="217"/>
    </row>
    <row r="279" spans="9:19" x14ac:dyDescent="0.2"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</row>
    <row r="280" spans="9:19" x14ac:dyDescent="0.2">
      <c r="I280" s="217"/>
      <c r="J280" s="217"/>
      <c r="K280" s="217"/>
      <c r="L280" s="217"/>
      <c r="M280" s="217"/>
      <c r="N280" s="217"/>
      <c r="O280" s="217"/>
      <c r="P280" s="217"/>
      <c r="Q280" s="217"/>
      <c r="R280" s="217"/>
      <c r="S280" s="217"/>
    </row>
    <row r="281" spans="9:19" x14ac:dyDescent="0.2"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</row>
    <row r="282" spans="9:19" x14ac:dyDescent="0.2"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</row>
    <row r="283" spans="9:19" x14ac:dyDescent="0.2"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</row>
    <row r="284" spans="9:19" x14ac:dyDescent="0.2"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</row>
    <row r="285" spans="9:19" x14ac:dyDescent="0.2"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</row>
    <row r="286" spans="9:19" x14ac:dyDescent="0.2">
      <c r="I286" s="217"/>
      <c r="J286" s="217"/>
      <c r="K286" s="217"/>
      <c r="L286" s="217"/>
      <c r="M286" s="217"/>
      <c r="N286" s="217"/>
      <c r="O286" s="217"/>
      <c r="P286" s="217"/>
      <c r="Q286" s="217"/>
      <c r="R286" s="217"/>
      <c r="S286" s="217"/>
    </row>
    <row r="287" spans="9:19" x14ac:dyDescent="0.2">
      <c r="I287" s="217"/>
      <c r="J287" s="217"/>
      <c r="K287" s="217"/>
      <c r="L287" s="217"/>
      <c r="M287" s="217"/>
      <c r="N287" s="217"/>
      <c r="O287" s="217"/>
      <c r="P287" s="217"/>
      <c r="Q287" s="217"/>
      <c r="R287" s="217"/>
      <c r="S287" s="217"/>
    </row>
    <row r="288" spans="9:19" x14ac:dyDescent="0.2">
      <c r="I288" s="217"/>
      <c r="J288" s="217"/>
      <c r="K288" s="217"/>
      <c r="L288" s="217"/>
      <c r="M288" s="217"/>
      <c r="N288" s="217"/>
      <c r="O288" s="217"/>
      <c r="P288" s="217"/>
      <c r="Q288" s="217"/>
      <c r="R288" s="217"/>
      <c r="S288" s="217"/>
    </row>
    <row r="289" spans="9:19" x14ac:dyDescent="0.2">
      <c r="I289" s="217"/>
      <c r="J289" s="217"/>
      <c r="K289" s="217"/>
      <c r="L289" s="217"/>
      <c r="M289" s="217"/>
      <c r="N289" s="217"/>
      <c r="O289" s="217"/>
      <c r="P289" s="217"/>
      <c r="Q289" s="217"/>
      <c r="R289" s="217"/>
      <c r="S289" s="217"/>
    </row>
    <row r="290" spans="9:19" x14ac:dyDescent="0.2">
      <c r="I290" s="217"/>
      <c r="J290" s="217"/>
      <c r="K290" s="217"/>
      <c r="L290" s="217"/>
      <c r="M290" s="217"/>
      <c r="N290" s="217"/>
      <c r="O290" s="217"/>
      <c r="P290" s="217"/>
      <c r="Q290" s="217"/>
      <c r="R290" s="217"/>
      <c r="S290" s="217"/>
    </row>
    <row r="291" spans="9:19" x14ac:dyDescent="0.2"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</row>
    <row r="292" spans="9:19" x14ac:dyDescent="0.2"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</row>
    <row r="293" spans="9:19" x14ac:dyDescent="0.2"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</row>
    <row r="294" spans="9:19" x14ac:dyDescent="0.2">
      <c r="I294" s="217"/>
      <c r="J294" s="217"/>
      <c r="K294" s="217"/>
      <c r="L294" s="217"/>
      <c r="M294" s="217"/>
      <c r="N294" s="217"/>
      <c r="O294" s="217"/>
      <c r="P294" s="217"/>
      <c r="Q294" s="217"/>
      <c r="R294" s="217"/>
      <c r="S294" s="217"/>
    </row>
    <row r="295" spans="9:19" x14ac:dyDescent="0.2"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</row>
    <row r="296" spans="9:19" x14ac:dyDescent="0.2"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</row>
    <row r="297" spans="9:19" x14ac:dyDescent="0.2"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</row>
    <row r="298" spans="9:19" x14ac:dyDescent="0.2"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</row>
    <row r="299" spans="9:19" x14ac:dyDescent="0.2"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</row>
    <row r="300" spans="9:19" x14ac:dyDescent="0.2"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</row>
    <row r="301" spans="9:19" x14ac:dyDescent="0.2"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</row>
    <row r="302" spans="9:19" x14ac:dyDescent="0.2"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</row>
    <row r="303" spans="9:19" x14ac:dyDescent="0.2">
      <c r="I303" s="217"/>
      <c r="J303" s="217"/>
      <c r="K303" s="217"/>
      <c r="L303" s="217"/>
      <c r="M303" s="217"/>
      <c r="N303" s="217"/>
      <c r="O303" s="217"/>
      <c r="P303" s="217"/>
      <c r="Q303" s="217"/>
      <c r="R303" s="217"/>
      <c r="S303" s="217"/>
    </row>
    <row r="304" spans="9:19" x14ac:dyDescent="0.2">
      <c r="I304" s="217"/>
      <c r="J304" s="217"/>
      <c r="K304" s="217"/>
      <c r="L304" s="217"/>
      <c r="M304" s="217"/>
      <c r="N304" s="217"/>
      <c r="O304" s="217"/>
      <c r="P304" s="217"/>
      <c r="Q304" s="217"/>
      <c r="R304" s="217"/>
      <c r="S304" s="217"/>
    </row>
    <row r="305" spans="9:19" x14ac:dyDescent="0.2">
      <c r="I305" s="217"/>
      <c r="J305" s="217"/>
      <c r="K305" s="217"/>
      <c r="L305" s="217"/>
      <c r="M305" s="217"/>
      <c r="N305" s="217"/>
      <c r="O305" s="217"/>
      <c r="P305" s="217"/>
      <c r="Q305" s="217"/>
      <c r="R305" s="217"/>
      <c r="S305" s="217"/>
    </row>
    <row r="306" spans="9:19" x14ac:dyDescent="0.2">
      <c r="I306" s="217"/>
      <c r="J306" s="217"/>
      <c r="K306" s="217"/>
      <c r="L306" s="217"/>
      <c r="M306" s="217"/>
      <c r="N306" s="217"/>
      <c r="O306" s="217"/>
      <c r="P306" s="217"/>
      <c r="Q306" s="217"/>
      <c r="R306" s="217"/>
      <c r="S306" s="217"/>
    </row>
    <row r="307" spans="9:19" x14ac:dyDescent="0.2">
      <c r="I307" s="217"/>
      <c r="J307" s="217"/>
      <c r="K307" s="217"/>
      <c r="L307" s="217"/>
      <c r="M307" s="217"/>
      <c r="N307" s="217"/>
      <c r="O307" s="217"/>
      <c r="P307" s="217"/>
      <c r="Q307" s="217"/>
      <c r="R307" s="217"/>
      <c r="S307" s="217"/>
    </row>
    <row r="308" spans="9:19" x14ac:dyDescent="0.2">
      <c r="I308" s="217"/>
      <c r="J308" s="217"/>
      <c r="K308" s="217"/>
      <c r="L308" s="217"/>
      <c r="M308" s="217"/>
      <c r="N308" s="217"/>
      <c r="O308" s="217"/>
      <c r="P308" s="217"/>
      <c r="Q308" s="217"/>
      <c r="R308" s="217"/>
      <c r="S308" s="217"/>
    </row>
    <row r="309" spans="9:19" x14ac:dyDescent="0.2">
      <c r="I309" s="217"/>
      <c r="J309" s="217"/>
      <c r="K309" s="217"/>
      <c r="L309" s="217"/>
      <c r="M309" s="217"/>
      <c r="N309" s="217"/>
      <c r="O309" s="217"/>
      <c r="P309" s="217"/>
      <c r="Q309" s="217"/>
      <c r="R309" s="217"/>
      <c r="S309" s="217"/>
    </row>
    <row r="310" spans="9:19" x14ac:dyDescent="0.2">
      <c r="I310" s="217"/>
      <c r="J310" s="217"/>
      <c r="K310" s="217"/>
      <c r="L310" s="217"/>
      <c r="M310" s="217"/>
      <c r="N310" s="217"/>
      <c r="O310" s="217"/>
      <c r="P310" s="217"/>
      <c r="Q310" s="217"/>
      <c r="R310" s="217"/>
      <c r="S310" s="217"/>
    </row>
    <row r="311" spans="9:19" x14ac:dyDescent="0.2">
      <c r="I311" s="217"/>
      <c r="J311" s="217"/>
      <c r="K311" s="217"/>
      <c r="L311" s="217"/>
      <c r="M311" s="217"/>
      <c r="N311" s="217"/>
      <c r="O311" s="217"/>
      <c r="P311" s="217"/>
      <c r="Q311" s="217"/>
      <c r="R311" s="217"/>
      <c r="S311" s="217"/>
    </row>
    <row r="312" spans="9:19" x14ac:dyDescent="0.2">
      <c r="I312" s="217"/>
      <c r="J312" s="217"/>
      <c r="K312" s="217"/>
      <c r="L312" s="217"/>
      <c r="M312" s="217"/>
      <c r="N312" s="217"/>
      <c r="O312" s="217"/>
      <c r="P312" s="217"/>
      <c r="Q312" s="217"/>
      <c r="R312" s="217"/>
      <c r="S312" s="217"/>
    </row>
    <row r="313" spans="9:19" x14ac:dyDescent="0.2">
      <c r="I313" s="217"/>
      <c r="J313" s="217"/>
      <c r="K313" s="217"/>
      <c r="L313" s="217"/>
      <c r="M313" s="217"/>
      <c r="N313" s="217"/>
      <c r="O313" s="217"/>
      <c r="P313" s="217"/>
      <c r="Q313" s="217"/>
      <c r="R313" s="217"/>
      <c r="S313" s="217"/>
    </row>
    <row r="314" spans="9:19" x14ac:dyDescent="0.2">
      <c r="I314" s="217"/>
      <c r="J314" s="217"/>
      <c r="K314" s="217"/>
      <c r="L314" s="217"/>
      <c r="M314" s="217"/>
      <c r="N314" s="217"/>
      <c r="O314" s="217"/>
      <c r="P314" s="217"/>
      <c r="Q314" s="217"/>
      <c r="R314" s="217"/>
      <c r="S314" s="217"/>
    </row>
    <row r="315" spans="9:19" x14ac:dyDescent="0.2">
      <c r="I315" s="217"/>
      <c r="J315" s="217"/>
      <c r="K315" s="217"/>
      <c r="L315" s="217"/>
      <c r="M315" s="217"/>
      <c r="N315" s="217"/>
      <c r="O315" s="217"/>
      <c r="P315" s="217"/>
      <c r="Q315" s="217"/>
      <c r="R315" s="217"/>
      <c r="S315" s="217"/>
    </row>
    <row r="316" spans="9:19" x14ac:dyDescent="0.2"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</row>
    <row r="317" spans="9:19" x14ac:dyDescent="0.2"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</row>
    <row r="318" spans="9:19" x14ac:dyDescent="0.2"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</row>
    <row r="319" spans="9:19" x14ac:dyDescent="0.2"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S319" s="217"/>
    </row>
    <row r="320" spans="9:19" x14ac:dyDescent="0.2">
      <c r="I320" s="217"/>
      <c r="J320" s="217"/>
      <c r="K320" s="217"/>
      <c r="L320" s="217"/>
      <c r="M320" s="217"/>
      <c r="N320" s="217"/>
      <c r="O320" s="217"/>
      <c r="P320" s="217"/>
      <c r="Q320" s="217"/>
      <c r="R320" s="217"/>
      <c r="S320" s="217"/>
    </row>
    <row r="321" spans="9:19" x14ac:dyDescent="0.2">
      <c r="I321" s="217"/>
      <c r="J321" s="217"/>
      <c r="K321" s="217"/>
      <c r="L321" s="217"/>
      <c r="M321" s="217"/>
      <c r="N321" s="217"/>
      <c r="O321" s="217"/>
      <c r="P321" s="217"/>
      <c r="Q321" s="217"/>
      <c r="R321" s="217"/>
      <c r="S321" s="217"/>
    </row>
    <row r="322" spans="9:19" x14ac:dyDescent="0.2">
      <c r="I322" s="217"/>
      <c r="J322" s="217"/>
      <c r="K322" s="217"/>
      <c r="L322" s="217"/>
      <c r="M322" s="217"/>
      <c r="N322" s="217"/>
      <c r="O322" s="217"/>
      <c r="P322" s="217"/>
      <c r="Q322" s="217"/>
      <c r="R322" s="217"/>
      <c r="S322" s="217"/>
    </row>
    <row r="323" spans="9:19" x14ac:dyDescent="0.2">
      <c r="I323" s="217"/>
      <c r="J323" s="217"/>
      <c r="K323" s="217"/>
      <c r="L323" s="217"/>
      <c r="M323" s="217"/>
      <c r="N323" s="217"/>
      <c r="O323" s="217"/>
      <c r="P323" s="217"/>
      <c r="Q323" s="217"/>
      <c r="R323" s="217"/>
      <c r="S323" s="217"/>
    </row>
    <row r="324" spans="9:19" x14ac:dyDescent="0.2">
      <c r="I324" s="217"/>
      <c r="J324" s="217"/>
      <c r="K324" s="217"/>
      <c r="L324" s="217"/>
      <c r="M324" s="217"/>
      <c r="N324" s="217"/>
      <c r="O324" s="217"/>
      <c r="P324" s="217"/>
      <c r="Q324" s="217"/>
      <c r="R324" s="217"/>
      <c r="S324" s="217"/>
    </row>
    <row r="325" spans="9:19" x14ac:dyDescent="0.2"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17"/>
    </row>
    <row r="326" spans="9:19" x14ac:dyDescent="0.2">
      <c r="I326" s="217"/>
      <c r="J326" s="217"/>
      <c r="K326" s="217"/>
      <c r="L326" s="217"/>
      <c r="M326" s="217"/>
      <c r="N326" s="217"/>
      <c r="O326" s="217"/>
      <c r="P326" s="217"/>
      <c r="Q326" s="217"/>
      <c r="R326" s="217"/>
      <c r="S326" s="217"/>
    </row>
    <row r="327" spans="9:19" x14ac:dyDescent="0.2">
      <c r="I327" s="217"/>
      <c r="J327" s="217"/>
      <c r="K327" s="217"/>
      <c r="L327" s="217"/>
      <c r="M327" s="217"/>
      <c r="N327" s="217"/>
      <c r="O327" s="217"/>
      <c r="P327" s="217"/>
      <c r="Q327" s="217"/>
      <c r="R327" s="217"/>
      <c r="S327" s="217"/>
    </row>
    <row r="328" spans="9:19" x14ac:dyDescent="0.2"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</row>
    <row r="329" spans="9:19" x14ac:dyDescent="0.2">
      <c r="I329" s="217"/>
      <c r="J329" s="217"/>
      <c r="K329" s="217"/>
      <c r="L329" s="217"/>
      <c r="M329" s="217"/>
      <c r="N329" s="217"/>
      <c r="O329" s="217"/>
      <c r="P329" s="217"/>
      <c r="Q329" s="217"/>
      <c r="R329" s="217"/>
      <c r="S329" s="217"/>
    </row>
    <row r="330" spans="9:19" x14ac:dyDescent="0.2">
      <c r="I330" s="217"/>
      <c r="J330" s="217"/>
      <c r="K330" s="217"/>
      <c r="L330" s="217"/>
      <c r="M330" s="217"/>
      <c r="N330" s="217"/>
      <c r="O330" s="217"/>
      <c r="P330" s="217"/>
      <c r="Q330" s="217"/>
      <c r="R330" s="217"/>
      <c r="S330" s="217"/>
    </row>
    <row r="331" spans="9:19" x14ac:dyDescent="0.2"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</row>
    <row r="332" spans="9:19" x14ac:dyDescent="0.2">
      <c r="I332" s="217"/>
      <c r="J332" s="217"/>
      <c r="K332" s="217"/>
      <c r="L332" s="217"/>
      <c r="M332" s="217"/>
      <c r="N332" s="217"/>
      <c r="O332" s="217"/>
      <c r="P332" s="217"/>
      <c r="Q332" s="217"/>
      <c r="R332" s="217"/>
      <c r="S332" s="217"/>
    </row>
    <row r="333" spans="9:19" x14ac:dyDescent="0.2">
      <c r="I333" s="217"/>
      <c r="J333" s="217"/>
      <c r="K333" s="217"/>
      <c r="L333" s="217"/>
      <c r="M333" s="217"/>
      <c r="N333" s="217"/>
      <c r="O333" s="217"/>
      <c r="P333" s="217"/>
      <c r="Q333" s="217"/>
      <c r="R333" s="217"/>
      <c r="S333" s="217"/>
    </row>
    <row r="334" spans="9:19" x14ac:dyDescent="0.2">
      <c r="I334" s="217"/>
      <c r="J334" s="217"/>
      <c r="K334" s="217"/>
      <c r="L334" s="217"/>
      <c r="M334" s="217"/>
      <c r="N334" s="217"/>
      <c r="O334" s="217"/>
      <c r="P334" s="217"/>
      <c r="Q334" s="217"/>
      <c r="R334" s="217"/>
      <c r="S334" s="217"/>
    </row>
    <row r="335" spans="9:19" x14ac:dyDescent="0.2">
      <c r="I335" s="217"/>
      <c r="J335" s="217"/>
      <c r="K335" s="217"/>
      <c r="L335" s="217"/>
      <c r="M335" s="217"/>
      <c r="N335" s="217"/>
      <c r="O335" s="217"/>
      <c r="P335" s="217"/>
      <c r="Q335" s="217"/>
      <c r="R335" s="217"/>
      <c r="S335" s="217"/>
    </row>
    <row r="336" spans="9:19" x14ac:dyDescent="0.2">
      <c r="I336" s="217"/>
      <c r="J336" s="217"/>
      <c r="K336" s="217"/>
      <c r="L336" s="217"/>
      <c r="M336" s="217"/>
      <c r="N336" s="217"/>
      <c r="O336" s="217"/>
      <c r="P336" s="217"/>
      <c r="Q336" s="217"/>
      <c r="R336" s="217"/>
      <c r="S336" s="217"/>
    </row>
    <row r="337" spans="9:19" x14ac:dyDescent="0.2">
      <c r="I337" s="217"/>
      <c r="J337" s="217"/>
      <c r="K337" s="217"/>
      <c r="L337" s="217"/>
      <c r="M337" s="217"/>
      <c r="N337" s="217"/>
      <c r="O337" s="217"/>
      <c r="P337" s="217"/>
      <c r="Q337" s="217"/>
      <c r="R337" s="217"/>
      <c r="S337" s="217"/>
    </row>
    <row r="338" spans="9:19" x14ac:dyDescent="0.2">
      <c r="I338" s="217"/>
      <c r="J338" s="217"/>
      <c r="K338" s="217"/>
      <c r="L338" s="217"/>
      <c r="M338" s="217"/>
      <c r="N338" s="217"/>
      <c r="O338" s="217"/>
      <c r="P338" s="217"/>
      <c r="Q338" s="217"/>
      <c r="R338" s="217"/>
      <c r="S338" s="217"/>
    </row>
    <row r="339" spans="9:19" x14ac:dyDescent="0.2">
      <c r="I339" s="217"/>
      <c r="J339" s="217"/>
      <c r="K339" s="217"/>
      <c r="L339" s="217"/>
      <c r="M339" s="217"/>
      <c r="N339" s="217"/>
      <c r="O339" s="217"/>
      <c r="P339" s="217"/>
      <c r="Q339" s="217"/>
      <c r="R339" s="217"/>
      <c r="S339" s="217"/>
    </row>
    <row r="340" spans="9:19" x14ac:dyDescent="0.2"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</row>
    <row r="341" spans="9:19" x14ac:dyDescent="0.2">
      <c r="I341" s="217"/>
      <c r="J341" s="217"/>
      <c r="K341" s="217"/>
      <c r="L341" s="217"/>
      <c r="M341" s="217"/>
      <c r="N341" s="217"/>
      <c r="O341" s="217"/>
      <c r="P341" s="217"/>
      <c r="Q341" s="217"/>
      <c r="R341" s="217"/>
      <c r="S341" s="217"/>
    </row>
    <row r="342" spans="9:19" x14ac:dyDescent="0.2">
      <c r="I342" s="217"/>
      <c r="J342" s="217"/>
      <c r="K342" s="217"/>
      <c r="L342" s="217"/>
      <c r="M342" s="217"/>
      <c r="N342" s="217"/>
      <c r="O342" s="217"/>
      <c r="P342" s="217"/>
      <c r="Q342" s="217"/>
      <c r="R342" s="217"/>
      <c r="S342" s="217"/>
    </row>
    <row r="343" spans="9:19" x14ac:dyDescent="0.2"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</row>
    <row r="344" spans="9:19" x14ac:dyDescent="0.2">
      <c r="I344" s="217"/>
      <c r="J344" s="217"/>
      <c r="K344" s="217"/>
      <c r="L344" s="217"/>
      <c r="M344" s="217"/>
      <c r="N344" s="217"/>
      <c r="O344" s="217"/>
      <c r="P344" s="217"/>
      <c r="Q344" s="217"/>
      <c r="R344" s="217"/>
      <c r="S344" s="217"/>
    </row>
    <row r="345" spans="9:19" x14ac:dyDescent="0.2">
      <c r="I345" s="217"/>
      <c r="J345" s="217"/>
      <c r="K345" s="217"/>
      <c r="L345" s="217"/>
      <c r="M345" s="217"/>
      <c r="N345" s="217"/>
      <c r="O345" s="217"/>
      <c r="P345" s="217"/>
      <c r="Q345" s="217"/>
      <c r="R345" s="217"/>
      <c r="S345" s="217"/>
    </row>
    <row r="346" spans="9:19" x14ac:dyDescent="0.2">
      <c r="I346" s="217"/>
      <c r="J346" s="217"/>
      <c r="K346" s="217"/>
      <c r="L346" s="217"/>
      <c r="M346" s="217"/>
      <c r="N346" s="217"/>
      <c r="O346" s="217"/>
      <c r="P346" s="217"/>
      <c r="Q346" s="217"/>
      <c r="R346" s="217"/>
      <c r="S346" s="217"/>
    </row>
    <row r="347" spans="9:19" x14ac:dyDescent="0.2">
      <c r="I347" s="217"/>
      <c r="J347" s="217"/>
      <c r="K347" s="217"/>
      <c r="L347" s="217"/>
      <c r="M347" s="217"/>
      <c r="N347" s="217"/>
      <c r="O347" s="217"/>
      <c r="P347" s="217"/>
      <c r="Q347" s="217"/>
      <c r="R347" s="217"/>
      <c r="S347" s="217"/>
    </row>
    <row r="348" spans="9:19" x14ac:dyDescent="0.2">
      <c r="I348" s="217"/>
      <c r="J348" s="217"/>
      <c r="K348" s="217"/>
      <c r="L348" s="217"/>
      <c r="M348" s="217"/>
      <c r="N348" s="217"/>
      <c r="O348" s="217"/>
      <c r="P348" s="217"/>
      <c r="Q348" s="217"/>
      <c r="R348" s="217"/>
      <c r="S348" s="217"/>
    </row>
    <row r="349" spans="9:19" x14ac:dyDescent="0.2">
      <c r="I349" s="217"/>
      <c r="J349" s="217"/>
      <c r="K349" s="217"/>
      <c r="L349" s="217"/>
      <c r="M349" s="217"/>
      <c r="N349" s="217"/>
      <c r="O349" s="217"/>
      <c r="P349" s="217"/>
      <c r="Q349" s="217"/>
      <c r="R349" s="217"/>
      <c r="S349" s="217"/>
    </row>
    <row r="350" spans="9:19" x14ac:dyDescent="0.2">
      <c r="I350" s="217"/>
      <c r="J350" s="217"/>
      <c r="K350" s="217"/>
      <c r="L350" s="217"/>
      <c r="M350" s="217"/>
      <c r="N350" s="217"/>
      <c r="O350" s="217"/>
      <c r="P350" s="217"/>
      <c r="Q350" s="217"/>
      <c r="R350" s="217"/>
      <c r="S350" s="217"/>
    </row>
    <row r="351" spans="9:19" x14ac:dyDescent="0.2">
      <c r="I351" s="217"/>
      <c r="J351" s="217"/>
      <c r="K351" s="217"/>
      <c r="L351" s="217"/>
      <c r="M351" s="217"/>
      <c r="N351" s="217"/>
      <c r="O351" s="217"/>
      <c r="P351" s="217"/>
      <c r="Q351" s="217"/>
      <c r="R351" s="217"/>
      <c r="S351" s="217"/>
    </row>
    <row r="352" spans="9:19" x14ac:dyDescent="0.2">
      <c r="I352" s="217"/>
      <c r="J352" s="217"/>
      <c r="K352" s="217"/>
      <c r="L352" s="217"/>
      <c r="M352" s="217"/>
      <c r="N352" s="217"/>
      <c r="O352" s="217"/>
      <c r="P352" s="217"/>
      <c r="Q352" s="217"/>
      <c r="R352" s="217"/>
      <c r="S352" s="217"/>
    </row>
    <row r="353" spans="9:19" x14ac:dyDescent="0.2">
      <c r="I353" s="217"/>
      <c r="J353" s="217"/>
      <c r="K353" s="217"/>
      <c r="L353" s="217"/>
      <c r="M353" s="217"/>
      <c r="N353" s="217"/>
      <c r="O353" s="217"/>
      <c r="P353" s="217"/>
      <c r="Q353" s="217"/>
      <c r="R353" s="217"/>
      <c r="S353" s="217"/>
    </row>
    <row r="354" spans="9:19" x14ac:dyDescent="0.2">
      <c r="I354" s="217"/>
      <c r="J354" s="217"/>
      <c r="K354" s="217"/>
      <c r="L354" s="217"/>
      <c r="M354" s="217"/>
      <c r="N354" s="217"/>
      <c r="O354" s="217"/>
      <c r="P354" s="217"/>
      <c r="Q354" s="217"/>
      <c r="R354" s="217"/>
      <c r="S354" s="217"/>
    </row>
    <row r="355" spans="9:19" x14ac:dyDescent="0.2">
      <c r="I355" s="217"/>
      <c r="J355" s="217"/>
      <c r="K355" s="217"/>
      <c r="L355" s="217"/>
      <c r="M355" s="217"/>
      <c r="N355" s="217"/>
      <c r="O355" s="217"/>
      <c r="P355" s="217"/>
      <c r="Q355" s="217"/>
      <c r="R355" s="217"/>
      <c r="S355" s="217"/>
    </row>
    <row r="356" spans="9:19" x14ac:dyDescent="0.2">
      <c r="I356" s="217"/>
      <c r="J356" s="217"/>
      <c r="K356" s="217"/>
      <c r="L356" s="217"/>
      <c r="M356" s="217"/>
      <c r="N356" s="217"/>
      <c r="O356" s="217"/>
      <c r="P356" s="217"/>
      <c r="Q356" s="217"/>
      <c r="R356" s="217"/>
      <c r="S356" s="217"/>
    </row>
    <row r="357" spans="9:19" x14ac:dyDescent="0.2">
      <c r="I357" s="217"/>
      <c r="J357" s="217"/>
      <c r="K357" s="217"/>
      <c r="L357" s="217"/>
      <c r="M357" s="217"/>
      <c r="N357" s="217"/>
      <c r="O357" s="217"/>
      <c r="P357" s="217"/>
      <c r="Q357" s="217"/>
      <c r="R357" s="217"/>
      <c r="S357" s="217"/>
    </row>
    <row r="358" spans="9:19" x14ac:dyDescent="0.2">
      <c r="I358" s="217"/>
      <c r="J358" s="217"/>
      <c r="K358" s="217"/>
      <c r="L358" s="217"/>
      <c r="M358" s="217"/>
      <c r="N358" s="217"/>
      <c r="O358" s="217"/>
      <c r="P358" s="217"/>
      <c r="Q358" s="217"/>
      <c r="R358" s="217"/>
      <c r="S358" s="217"/>
    </row>
    <row r="359" spans="9:19" x14ac:dyDescent="0.2">
      <c r="I359" s="217"/>
      <c r="J359" s="217"/>
      <c r="K359" s="217"/>
      <c r="L359" s="217"/>
      <c r="M359" s="217"/>
      <c r="N359" s="217"/>
      <c r="O359" s="217"/>
      <c r="P359" s="217"/>
      <c r="Q359" s="217"/>
      <c r="R359" s="217"/>
      <c r="S359" s="217"/>
    </row>
    <row r="360" spans="9:19" x14ac:dyDescent="0.2">
      <c r="I360" s="217"/>
      <c r="J360" s="217"/>
      <c r="K360" s="217"/>
      <c r="L360" s="217"/>
      <c r="M360" s="217"/>
      <c r="N360" s="217"/>
      <c r="O360" s="217"/>
      <c r="P360" s="217"/>
      <c r="Q360" s="217"/>
      <c r="R360" s="217"/>
      <c r="S360" s="217"/>
    </row>
    <row r="361" spans="9:19" x14ac:dyDescent="0.2">
      <c r="I361" s="217"/>
      <c r="J361" s="217"/>
      <c r="K361" s="217"/>
      <c r="L361" s="217"/>
      <c r="M361" s="217"/>
      <c r="N361" s="217"/>
      <c r="O361" s="217"/>
      <c r="P361" s="217"/>
      <c r="Q361" s="217"/>
      <c r="R361" s="217"/>
      <c r="S361" s="217"/>
    </row>
    <row r="362" spans="9:19" x14ac:dyDescent="0.2">
      <c r="I362" s="217"/>
      <c r="J362" s="217"/>
      <c r="K362" s="217"/>
      <c r="L362" s="217"/>
      <c r="M362" s="217"/>
      <c r="N362" s="217"/>
      <c r="O362" s="217"/>
      <c r="P362" s="217"/>
      <c r="Q362" s="217"/>
      <c r="R362" s="217"/>
      <c r="S362" s="217"/>
    </row>
    <row r="363" spans="9:19" x14ac:dyDescent="0.2">
      <c r="I363" s="217"/>
      <c r="J363" s="217"/>
      <c r="K363" s="217"/>
      <c r="L363" s="217"/>
      <c r="M363" s="217"/>
      <c r="N363" s="217"/>
      <c r="O363" s="217"/>
      <c r="P363" s="217"/>
      <c r="Q363" s="217"/>
      <c r="R363" s="217"/>
      <c r="S363" s="217"/>
    </row>
    <row r="364" spans="9:19" x14ac:dyDescent="0.2">
      <c r="I364" s="217"/>
      <c r="J364" s="217"/>
      <c r="K364" s="217"/>
      <c r="L364" s="217"/>
      <c r="M364" s="217"/>
      <c r="N364" s="217"/>
      <c r="O364" s="217"/>
      <c r="P364" s="217"/>
      <c r="Q364" s="217"/>
      <c r="R364" s="217"/>
      <c r="S364" s="217"/>
    </row>
    <row r="365" spans="9:19" x14ac:dyDescent="0.2">
      <c r="I365" s="217"/>
      <c r="J365" s="217"/>
      <c r="K365" s="217"/>
      <c r="L365" s="217"/>
      <c r="M365" s="217"/>
      <c r="N365" s="217"/>
      <c r="O365" s="217"/>
      <c r="P365" s="217"/>
      <c r="Q365" s="217"/>
      <c r="R365" s="217"/>
      <c r="S365" s="217"/>
    </row>
    <row r="366" spans="9:19" x14ac:dyDescent="0.2">
      <c r="I366" s="217"/>
      <c r="J366" s="217"/>
      <c r="K366" s="217"/>
      <c r="L366" s="217"/>
      <c r="M366" s="217"/>
      <c r="N366" s="217"/>
      <c r="O366" s="217"/>
      <c r="P366" s="217"/>
      <c r="Q366" s="217"/>
      <c r="R366" s="217"/>
      <c r="S366" s="217"/>
    </row>
    <row r="367" spans="9:19" x14ac:dyDescent="0.2">
      <c r="I367" s="217"/>
      <c r="J367" s="217"/>
      <c r="K367" s="217"/>
      <c r="L367" s="217"/>
      <c r="M367" s="217"/>
      <c r="N367" s="217"/>
      <c r="O367" s="217"/>
      <c r="P367" s="217"/>
      <c r="Q367" s="217"/>
      <c r="R367" s="217"/>
      <c r="S367" s="217"/>
    </row>
    <row r="368" spans="9:19" x14ac:dyDescent="0.2">
      <c r="I368" s="217"/>
      <c r="J368" s="217"/>
      <c r="K368" s="217"/>
      <c r="L368" s="217"/>
      <c r="M368" s="217"/>
      <c r="N368" s="217"/>
      <c r="O368" s="217"/>
      <c r="P368" s="217"/>
      <c r="Q368" s="217"/>
      <c r="R368" s="217"/>
      <c r="S368" s="217"/>
    </row>
    <row r="369" spans="9:19" x14ac:dyDescent="0.2">
      <c r="I369" s="217"/>
      <c r="J369" s="217"/>
      <c r="K369" s="217"/>
      <c r="L369" s="217"/>
      <c r="M369" s="217"/>
      <c r="N369" s="217"/>
      <c r="O369" s="217"/>
      <c r="P369" s="217"/>
      <c r="Q369" s="217"/>
      <c r="R369" s="217"/>
      <c r="S369" s="217"/>
    </row>
    <row r="370" spans="9:19" x14ac:dyDescent="0.2">
      <c r="I370" s="217"/>
      <c r="J370" s="217"/>
      <c r="K370" s="217"/>
      <c r="L370" s="217"/>
      <c r="M370" s="217"/>
      <c r="N370" s="217"/>
      <c r="O370" s="217"/>
      <c r="P370" s="217"/>
      <c r="Q370" s="217"/>
      <c r="R370" s="217"/>
      <c r="S370" s="217"/>
    </row>
    <row r="371" spans="9:19" x14ac:dyDescent="0.2">
      <c r="I371" s="217"/>
      <c r="J371" s="217"/>
      <c r="K371" s="217"/>
      <c r="L371" s="217"/>
      <c r="M371" s="217"/>
      <c r="N371" s="217"/>
      <c r="O371" s="217"/>
      <c r="P371" s="217"/>
      <c r="Q371" s="217"/>
      <c r="R371" s="217"/>
      <c r="S371" s="217"/>
    </row>
    <row r="372" spans="9:19" x14ac:dyDescent="0.2">
      <c r="I372" s="217"/>
      <c r="J372" s="217"/>
      <c r="K372" s="217"/>
      <c r="L372" s="217"/>
      <c r="M372" s="217"/>
      <c r="N372" s="217"/>
      <c r="O372" s="217"/>
      <c r="P372" s="217"/>
      <c r="Q372" s="217"/>
      <c r="R372" s="217"/>
      <c r="S372" s="217"/>
    </row>
    <row r="373" spans="9:19" x14ac:dyDescent="0.2">
      <c r="I373" s="217"/>
      <c r="J373" s="217"/>
      <c r="K373" s="217"/>
      <c r="L373" s="217"/>
      <c r="M373" s="217"/>
      <c r="N373" s="217"/>
      <c r="O373" s="217"/>
      <c r="P373" s="217"/>
      <c r="Q373" s="217"/>
      <c r="R373" s="217"/>
      <c r="S373" s="217"/>
    </row>
    <row r="374" spans="9:19" x14ac:dyDescent="0.2">
      <c r="I374" s="217"/>
      <c r="J374" s="217"/>
      <c r="K374" s="217"/>
      <c r="L374" s="217"/>
      <c r="M374" s="217"/>
      <c r="N374" s="217"/>
      <c r="O374" s="217"/>
      <c r="P374" s="217"/>
      <c r="Q374" s="217"/>
      <c r="R374" s="217"/>
      <c r="S374" s="217"/>
    </row>
    <row r="375" spans="9:19" x14ac:dyDescent="0.2">
      <c r="I375" s="217"/>
      <c r="J375" s="217"/>
      <c r="K375" s="217"/>
      <c r="L375" s="217"/>
      <c r="M375" s="217"/>
      <c r="N375" s="217"/>
      <c r="O375" s="217"/>
      <c r="P375" s="217"/>
      <c r="Q375" s="217"/>
      <c r="R375" s="217"/>
      <c r="S375" s="217"/>
    </row>
    <row r="376" spans="9:19" x14ac:dyDescent="0.2">
      <c r="I376" s="217"/>
      <c r="J376" s="217"/>
      <c r="K376" s="217"/>
      <c r="L376" s="217"/>
      <c r="M376" s="217"/>
      <c r="N376" s="217"/>
      <c r="O376" s="217"/>
      <c r="P376" s="217"/>
      <c r="Q376" s="217"/>
      <c r="R376" s="217"/>
      <c r="S376" s="217"/>
    </row>
    <row r="377" spans="9:19" x14ac:dyDescent="0.2">
      <c r="I377" s="217"/>
      <c r="J377" s="217"/>
      <c r="K377" s="217"/>
      <c r="L377" s="217"/>
      <c r="M377" s="217"/>
      <c r="N377" s="217"/>
      <c r="O377" s="217"/>
      <c r="P377" s="217"/>
      <c r="Q377" s="217"/>
      <c r="R377" s="217"/>
      <c r="S377" s="217"/>
    </row>
    <row r="378" spans="9:19" x14ac:dyDescent="0.2">
      <c r="I378" s="217"/>
      <c r="J378" s="217"/>
      <c r="K378" s="217"/>
      <c r="L378" s="217"/>
      <c r="M378" s="217"/>
      <c r="N378" s="217"/>
      <c r="O378" s="217"/>
      <c r="P378" s="217"/>
      <c r="Q378" s="217"/>
      <c r="R378" s="217"/>
      <c r="S378" s="217"/>
    </row>
    <row r="379" spans="9:19" x14ac:dyDescent="0.2">
      <c r="I379" s="217"/>
      <c r="J379" s="217"/>
      <c r="K379" s="217"/>
      <c r="L379" s="217"/>
      <c r="M379" s="217"/>
      <c r="N379" s="217"/>
      <c r="O379" s="217"/>
      <c r="P379" s="217"/>
      <c r="Q379" s="217"/>
      <c r="R379" s="217"/>
      <c r="S379" s="217"/>
    </row>
    <row r="380" spans="9:19" x14ac:dyDescent="0.2">
      <c r="I380" s="217"/>
      <c r="J380" s="217"/>
      <c r="K380" s="217"/>
      <c r="L380" s="217"/>
      <c r="M380" s="217"/>
      <c r="N380" s="217"/>
      <c r="O380" s="217"/>
      <c r="P380" s="217"/>
      <c r="Q380" s="217"/>
      <c r="R380" s="217"/>
      <c r="S380" s="217"/>
    </row>
    <row r="381" spans="9:19" x14ac:dyDescent="0.2">
      <c r="I381" s="217"/>
      <c r="J381" s="217"/>
      <c r="K381" s="217"/>
      <c r="L381" s="217"/>
      <c r="M381" s="217"/>
      <c r="N381" s="217"/>
      <c r="O381" s="217"/>
      <c r="P381" s="217"/>
      <c r="Q381" s="217"/>
      <c r="R381" s="217"/>
      <c r="S381" s="217"/>
    </row>
    <row r="382" spans="9:19" x14ac:dyDescent="0.2">
      <c r="I382" s="217"/>
      <c r="J382" s="217"/>
      <c r="K382" s="217"/>
      <c r="L382" s="217"/>
      <c r="M382" s="217"/>
      <c r="N382" s="217"/>
      <c r="O382" s="217"/>
      <c r="P382" s="217"/>
      <c r="Q382" s="217"/>
      <c r="R382" s="217"/>
      <c r="S382" s="217"/>
    </row>
    <row r="383" spans="9:19" x14ac:dyDescent="0.2">
      <c r="I383" s="217"/>
      <c r="J383" s="217"/>
      <c r="K383" s="217"/>
      <c r="L383" s="217"/>
      <c r="M383" s="217"/>
      <c r="N383" s="217"/>
      <c r="O383" s="217"/>
      <c r="P383" s="217"/>
      <c r="Q383" s="217"/>
      <c r="R383" s="217"/>
      <c r="S383" s="217"/>
    </row>
    <row r="384" spans="9:19" x14ac:dyDescent="0.2">
      <c r="I384" s="217"/>
      <c r="J384" s="217"/>
      <c r="K384" s="217"/>
      <c r="L384" s="217"/>
      <c r="M384" s="217"/>
      <c r="N384" s="217"/>
      <c r="O384" s="217"/>
      <c r="P384" s="217"/>
      <c r="Q384" s="217"/>
      <c r="R384" s="217"/>
      <c r="S384" s="217"/>
    </row>
    <row r="385" spans="9:19" x14ac:dyDescent="0.2">
      <c r="I385" s="217"/>
      <c r="J385" s="217"/>
      <c r="K385" s="217"/>
      <c r="L385" s="217"/>
      <c r="M385" s="217"/>
      <c r="N385" s="217"/>
      <c r="O385" s="217"/>
      <c r="P385" s="217"/>
      <c r="Q385" s="217"/>
      <c r="R385" s="217"/>
      <c r="S385" s="217"/>
    </row>
    <row r="386" spans="9:19" x14ac:dyDescent="0.2">
      <c r="I386" s="217"/>
      <c r="J386" s="217"/>
      <c r="K386" s="217"/>
      <c r="L386" s="217"/>
      <c r="M386" s="217"/>
      <c r="N386" s="217"/>
      <c r="O386" s="217"/>
      <c r="P386" s="217"/>
      <c r="Q386" s="217"/>
      <c r="R386" s="217"/>
      <c r="S386" s="217"/>
    </row>
    <row r="387" spans="9:19" x14ac:dyDescent="0.2">
      <c r="I387" s="217"/>
      <c r="J387" s="217"/>
      <c r="K387" s="217"/>
      <c r="L387" s="217"/>
      <c r="M387" s="217"/>
      <c r="N387" s="217"/>
      <c r="O387" s="217"/>
      <c r="P387" s="217"/>
      <c r="Q387" s="217"/>
      <c r="R387" s="217"/>
      <c r="S387" s="217"/>
    </row>
    <row r="388" spans="9:19" x14ac:dyDescent="0.2">
      <c r="I388" s="217"/>
      <c r="J388" s="217"/>
      <c r="K388" s="217"/>
      <c r="L388" s="217"/>
      <c r="M388" s="217"/>
      <c r="N388" s="217"/>
      <c r="O388" s="217"/>
      <c r="P388" s="217"/>
      <c r="Q388" s="217"/>
      <c r="R388" s="217"/>
      <c r="S388" s="217"/>
    </row>
    <row r="389" spans="9:19" x14ac:dyDescent="0.2">
      <c r="I389" s="217"/>
      <c r="J389" s="217"/>
      <c r="K389" s="217"/>
      <c r="L389" s="217"/>
      <c r="M389" s="217"/>
      <c r="N389" s="217"/>
      <c r="O389" s="217"/>
      <c r="P389" s="217"/>
      <c r="Q389" s="217"/>
      <c r="R389" s="217"/>
      <c r="S389" s="217"/>
    </row>
    <row r="390" spans="9:19" x14ac:dyDescent="0.2">
      <c r="I390" s="217"/>
      <c r="J390" s="217"/>
      <c r="K390" s="217"/>
      <c r="L390" s="217"/>
      <c r="M390" s="217"/>
      <c r="N390" s="217"/>
      <c r="O390" s="217"/>
      <c r="P390" s="217"/>
      <c r="Q390" s="217"/>
      <c r="R390" s="217"/>
      <c r="S390" s="217"/>
    </row>
    <row r="391" spans="9:19" x14ac:dyDescent="0.2">
      <c r="I391" s="217"/>
      <c r="J391" s="217"/>
      <c r="K391" s="217"/>
      <c r="L391" s="217"/>
      <c r="M391" s="217"/>
      <c r="N391" s="217"/>
      <c r="O391" s="217"/>
      <c r="P391" s="217"/>
      <c r="Q391" s="217"/>
      <c r="R391" s="217"/>
      <c r="S391" s="217"/>
    </row>
    <row r="392" spans="9:19" x14ac:dyDescent="0.2">
      <c r="I392" s="217"/>
      <c r="J392" s="217"/>
      <c r="K392" s="217"/>
      <c r="L392" s="217"/>
      <c r="M392" s="217"/>
      <c r="N392" s="217"/>
      <c r="O392" s="217"/>
      <c r="P392" s="217"/>
      <c r="Q392" s="217"/>
      <c r="R392" s="217"/>
      <c r="S392" s="217"/>
    </row>
    <row r="393" spans="9:19" x14ac:dyDescent="0.2">
      <c r="I393" s="217"/>
      <c r="J393" s="217"/>
      <c r="K393" s="217"/>
      <c r="L393" s="217"/>
      <c r="M393" s="217"/>
      <c r="N393" s="217"/>
      <c r="O393" s="217"/>
      <c r="P393" s="217"/>
      <c r="Q393" s="217"/>
      <c r="R393" s="217"/>
      <c r="S393" s="217"/>
    </row>
    <row r="394" spans="9:19" x14ac:dyDescent="0.2">
      <c r="I394" s="217"/>
      <c r="J394" s="217"/>
      <c r="K394" s="217"/>
      <c r="L394" s="217"/>
      <c r="M394" s="217"/>
      <c r="N394" s="217"/>
      <c r="O394" s="217"/>
      <c r="P394" s="217"/>
      <c r="Q394" s="217"/>
      <c r="R394" s="217"/>
      <c r="S394" s="217"/>
    </row>
    <row r="395" spans="9:19" x14ac:dyDescent="0.2">
      <c r="I395" s="217"/>
      <c r="J395" s="217"/>
      <c r="K395" s="217"/>
      <c r="L395" s="217"/>
      <c r="M395" s="217"/>
      <c r="N395" s="217"/>
      <c r="O395" s="217"/>
      <c r="P395" s="217"/>
      <c r="Q395" s="217"/>
      <c r="R395" s="217"/>
      <c r="S395" s="217"/>
    </row>
    <row r="396" spans="9:19" x14ac:dyDescent="0.2">
      <c r="I396" s="217"/>
      <c r="J396" s="217"/>
      <c r="K396" s="217"/>
      <c r="L396" s="217"/>
      <c r="M396" s="217"/>
      <c r="N396" s="217"/>
      <c r="O396" s="217"/>
      <c r="P396" s="217"/>
      <c r="Q396" s="217"/>
      <c r="R396" s="217"/>
      <c r="S396" s="217"/>
    </row>
    <row r="397" spans="9:19" x14ac:dyDescent="0.2">
      <c r="I397" s="217"/>
      <c r="J397" s="217"/>
      <c r="K397" s="217"/>
      <c r="L397" s="217"/>
      <c r="M397" s="217"/>
      <c r="N397" s="217"/>
      <c r="O397" s="217"/>
      <c r="P397" s="217"/>
      <c r="Q397" s="217"/>
      <c r="R397" s="217"/>
      <c r="S397" s="217"/>
    </row>
  </sheetData>
  <sheetProtection algorithmName="SHA-512" hashValue="XjcbYJYnuIznKr4NmQ5L0XS0YO2HI3dmAQxN/wbScjF1EPkDXX+Bd8GvfAtrfwqaCn+BJXOwVZlU8RD0v39FtQ==" saltValue="ruFhtTwLtVJSnSojTB9PSw==" spinCount="100000" sheet="1" objects="1" scenarios="1" selectLockedCells="1"/>
  <protectedRanges>
    <protectedRange password="CDC0" sqref="E4:G4" name="Beobachtungsjahr"/>
  </protectedRanges>
  <customSheetViews>
    <customSheetView guid="{E1EFECED-200B-4694-B1B1-39596CE047E7}" showPageBreaks="1" showGridLines="0" fitToPage="1" printArea="1" view="pageLayout">
      <selection activeCell="E4" sqref="E4:G4"/>
      <pageMargins left="0.74803149606299213" right="0.70866141732283472" top="1.299212598425197" bottom="0.86614173228346458" header="0.23622047244094491" footer="0.51181102362204722"/>
      <pageSetup paperSize="9" fitToHeight="0" orientation="portrait" r:id="rId1"/>
      <headerFooter alignWithMargins="0">
        <oddHeader>&amp;L&amp;G&amp;R&amp;G</oddHeader>
        <oddFooter>&amp;L&amp;"Arial,Standard"Verabschiedet durch LKT, 10. März 2015&amp;R&amp;"Arial,Standard"Seite &amp;P von &amp;N</oddFooter>
      </headerFooter>
    </customSheetView>
  </customSheetViews>
  <mergeCells count="22">
    <mergeCell ref="A37:D37"/>
    <mergeCell ref="A12:D12"/>
    <mergeCell ref="A4:D4"/>
    <mergeCell ref="A6:D6"/>
    <mergeCell ref="E12:G12"/>
    <mergeCell ref="A27:D27"/>
    <mergeCell ref="A28:D28"/>
    <mergeCell ref="A29:D29"/>
    <mergeCell ref="A30:D30"/>
    <mergeCell ref="A31:D31"/>
    <mergeCell ref="A32:D32"/>
    <mergeCell ref="A34:D34"/>
    <mergeCell ref="A1:G1"/>
    <mergeCell ref="E21:G21"/>
    <mergeCell ref="E4:G4"/>
    <mergeCell ref="E6:G6"/>
    <mergeCell ref="E14:G14"/>
    <mergeCell ref="E19:G19"/>
    <mergeCell ref="A8:E8"/>
    <mergeCell ref="A14:D14"/>
    <mergeCell ref="A10:D10"/>
    <mergeCell ref="E10:G10"/>
  </mergeCells>
  <phoneticPr fontId="0" type="noConversion"/>
  <hyperlinks>
    <hyperlink ref="K13" r:id="rId2" xr:uid="{00000000-0004-0000-0100-000000000000}"/>
  </hyperlinks>
  <pageMargins left="0.74803149606299213" right="0.70866141732283472" top="1.299212598425197" bottom="0.86614173228346458" header="0.23622047244094491" footer="0.51181102362204722"/>
  <pageSetup paperSize="9" fitToHeight="0" orientation="portrait" r:id="rId3"/>
  <headerFooter alignWithMargins="0">
    <oddHeader>&amp;L&amp;G&amp;R&amp;G</oddHeader>
    <oddFooter>&amp;L&amp;"Arial,Standard"Verabschiedet durch LKT, 20. März 2018
V9 - letzte Anpassung 22.06.2023&amp;R&amp;"Arial,Standard"Seite &amp;P von &amp;N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2:U121"/>
  <sheetViews>
    <sheetView showGridLines="0" topLeftCell="A20" zoomScaleNormal="100" zoomScaleSheetLayoutView="90" zoomScalePageLayoutView="115" workbookViewId="0">
      <selection activeCell="A20" sqref="A20"/>
    </sheetView>
  </sheetViews>
  <sheetFormatPr baseColWidth="10" defaultColWidth="11.42578125" defaultRowHeight="13.5" x14ac:dyDescent="0.25"/>
  <cols>
    <col min="1" max="1" width="7.7109375" style="17" customWidth="1"/>
    <col min="2" max="2" width="13.5703125" style="17" customWidth="1"/>
    <col min="3" max="3" width="11.42578125" style="17" customWidth="1"/>
    <col min="4" max="4" width="19.28515625" style="17" customWidth="1"/>
    <col min="5" max="5" width="11.140625" style="17" customWidth="1"/>
    <col min="6" max="7" width="12.5703125" style="17" customWidth="1"/>
    <col min="8" max="8" width="34.42578125" style="18" customWidth="1"/>
    <col min="9" max="9" width="16.85546875" style="18" customWidth="1"/>
    <col min="10" max="10" width="11.140625" style="18" customWidth="1"/>
    <col min="11" max="11" width="21.42578125" style="18" customWidth="1"/>
    <col min="12" max="12" width="10.7109375" style="18" customWidth="1"/>
    <col min="13" max="13" width="20.140625" style="18" customWidth="1"/>
    <col min="14" max="14" width="11.42578125" style="18"/>
    <col min="15" max="15" width="18.85546875" style="18" customWidth="1"/>
    <col min="16" max="16" width="19.7109375" style="18" customWidth="1"/>
    <col min="17" max="18" width="15" style="18" customWidth="1"/>
    <col min="19" max="21" width="11.42578125" style="18"/>
    <col min="22" max="16384" width="11.42578125" style="17"/>
  </cols>
  <sheetData>
    <row r="2" spans="1:9" ht="18" x14ac:dyDescent="0.25">
      <c r="A2" s="57" t="s">
        <v>103</v>
      </c>
      <c r="B2" s="57" t="s">
        <v>111</v>
      </c>
      <c r="C2" s="21"/>
      <c r="D2" s="21"/>
      <c r="E2" s="21"/>
      <c r="F2" s="21"/>
      <c r="G2" s="21"/>
      <c r="H2" s="132" t="s">
        <v>250</v>
      </c>
    </row>
    <row r="3" spans="1:9" ht="14.25" x14ac:dyDescent="0.25">
      <c r="A3" s="25"/>
      <c r="B3" s="21"/>
      <c r="C3" s="21"/>
      <c r="D3" s="21"/>
      <c r="E3" s="21"/>
      <c r="F3" s="21"/>
      <c r="G3" s="21"/>
    </row>
    <row r="4" spans="1:9" ht="37.5" customHeight="1" x14ac:dyDescent="0.25">
      <c r="A4" s="16" t="s">
        <v>69</v>
      </c>
      <c r="B4" s="16" t="s">
        <v>1</v>
      </c>
      <c r="C4" s="16" t="s">
        <v>2</v>
      </c>
      <c r="D4" s="167" t="s">
        <v>239</v>
      </c>
      <c r="E4" s="168"/>
      <c r="F4" s="83" t="s">
        <v>219</v>
      </c>
      <c r="G4" s="83" t="s">
        <v>109</v>
      </c>
      <c r="H4" s="123" t="s">
        <v>19</v>
      </c>
      <c r="I4" s="124" t="s">
        <v>80</v>
      </c>
    </row>
    <row r="5" spans="1:9" ht="22.5" customHeight="1" x14ac:dyDescent="0.25">
      <c r="A5" s="96"/>
      <c r="B5" s="99"/>
      <c r="C5" s="97"/>
      <c r="D5" s="165"/>
      <c r="E5" s="166"/>
      <c r="F5" s="98"/>
      <c r="G5" s="97"/>
      <c r="H5" s="114" t="s">
        <v>182</v>
      </c>
      <c r="I5" s="125" t="str">
        <f t="shared" ref="I5:I25" si="0">IF(G5&gt;0,G5/F5,"")</f>
        <v/>
      </c>
    </row>
    <row r="6" spans="1:9" ht="22.5" customHeight="1" x14ac:dyDescent="0.25">
      <c r="A6" s="96"/>
      <c r="B6" s="99"/>
      <c r="C6" s="97"/>
      <c r="D6" s="165"/>
      <c r="E6" s="166"/>
      <c r="F6" s="98"/>
      <c r="G6" s="97"/>
      <c r="H6" s="114" t="s">
        <v>183</v>
      </c>
      <c r="I6" s="125" t="str">
        <f t="shared" si="0"/>
        <v/>
      </c>
    </row>
    <row r="7" spans="1:9" ht="22.5" customHeight="1" x14ac:dyDescent="0.25">
      <c r="A7" s="96"/>
      <c r="B7" s="99"/>
      <c r="C7" s="97"/>
      <c r="D7" s="165"/>
      <c r="E7" s="166"/>
      <c r="F7" s="98"/>
      <c r="G7" s="97"/>
      <c r="H7" s="114"/>
      <c r="I7" s="125" t="str">
        <f t="shared" si="0"/>
        <v/>
      </c>
    </row>
    <row r="8" spans="1:9" ht="22.5" customHeight="1" x14ac:dyDescent="0.25">
      <c r="A8" s="96"/>
      <c r="B8" s="99"/>
      <c r="C8" s="97"/>
      <c r="D8" s="165"/>
      <c r="E8" s="166"/>
      <c r="F8" s="98"/>
      <c r="G8" s="97"/>
      <c r="H8" s="114"/>
      <c r="I8" s="125" t="str">
        <f t="shared" si="0"/>
        <v/>
      </c>
    </row>
    <row r="9" spans="1:9" ht="22.5" customHeight="1" x14ac:dyDescent="0.25">
      <c r="A9" s="96"/>
      <c r="B9" s="99"/>
      <c r="C9" s="97"/>
      <c r="D9" s="165"/>
      <c r="E9" s="166"/>
      <c r="F9" s="98"/>
      <c r="G9" s="97"/>
      <c r="H9" s="123" t="s">
        <v>3</v>
      </c>
      <c r="I9" s="125" t="str">
        <f t="shared" si="0"/>
        <v/>
      </c>
    </row>
    <row r="10" spans="1:9" ht="22.5" customHeight="1" x14ac:dyDescent="0.25">
      <c r="A10" s="96"/>
      <c r="B10" s="99"/>
      <c r="C10" s="97"/>
      <c r="D10" s="165"/>
      <c r="E10" s="166"/>
      <c r="F10" s="98"/>
      <c r="G10" s="97"/>
      <c r="H10" s="114" t="s">
        <v>195</v>
      </c>
      <c r="I10" s="125" t="str">
        <f t="shared" si="0"/>
        <v/>
      </c>
    </row>
    <row r="11" spans="1:9" ht="22.5" customHeight="1" x14ac:dyDescent="0.25">
      <c r="A11" s="96"/>
      <c r="B11" s="99"/>
      <c r="C11" s="97"/>
      <c r="D11" s="165"/>
      <c r="E11" s="166"/>
      <c r="F11" s="98"/>
      <c r="G11" s="97"/>
      <c r="H11" s="114" t="s">
        <v>196</v>
      </c>
      <c r="I11" s="125" t="str">
        <f t="shared" si="0"/>
        <v/>
      </c>
    </row>
    <row r="12" spans="1:9" ht="22.5" customHeight="1" x14ac:dyDescent="0.25">
      <c r="A12" s="96"/>
      <c r="B12" s="99"/>
      <c r="C12" s="97"/>
      <c r="D12" s="165"/>
      <c r="E12" s="166"/>
      <c r="F12" s="98"/>
      <c r="G12" s="97"/>
      <c r="H12" s="114" t="s">
        <v>23</v>
      </c>
      <c r="I12" s="125" t="str">
        <f t="shared" si="0"/>
        <v/>
      </c>
    </row>
    <row r="13" spans="1:9" ht="22.5" customHeight="1" x14ac:dyDescent="0.25">
      <c r="A13" s="96"/>
      <c r="B13" s="99"/>
      <c r="C13" s="97"/>
      <c r="D13" s="165"/>
      <c r="E13" s="166"/>
      <c r="F13" s="98"/>
      <c r="G13" s="97"/>
      <c r="I13" s="128" t="str">
        <f t="shared" si="0"/>
        <v/>
      </c>
    </row>
    <row r="14" spans="1:9" ht="22.5" customHeight="1" x14ac:dyDescent="0.25">
      <c r="A14" s="96"/>
      <c r="B14" s="99"/>
      <c r="C14" s="97"/>
      <c r="D14" s="165"/>
      <c r="E14" s="166"/>
      <c r="F14" s="98"/>
      <c r="G14" s="97"/>
      <c r="I14" s="128" t="str">
        <f t="shared" si="0"/>
        <v/>
      </c>
    </row>
    <row r="15" spans="1:9" ht="22.5" customHeight="1" x14ac:dyDescent="0.25">
      <c r="A15" s="96"/>
      <c r="B15" s="99"/>
      <c r="C15" s="97"/>
      <c r="D15" s="165"/>
      <c r="E15" s="166"/>
      <c r="F15" s="98"/>
      <c r="G15" s="97"/>
      <c r="H15" s="100" t="s">
        <v>9</v>
      </c>
      <c r="I15" s="128" t="str">
        <f t="shared" si="0"/>
        <v/>
      </c>
    </row>
    <row r="16" spans="1:9" ht="22.5" customHeight="1" x14ac:dyDescent="0.25">
      <c r="A16" s="96"/>
      <c r="B16" s="99"/>
      <c r="C16" s="97"/>
      <c r="D16" s="165"/>
      <c r="E16" s="166"/>
      <c r="F16" s="98"/>
      <c r="G16" s="97"/>
      <c r="H16" s="18" t="s">
        <v>61</v>
      </c>
      <c r="I16" s="128" t="str">
        <f t="shared" si="0"/>
        <v/>
      </c>
    </row>
    <row r="17" spans="1:11" ht="22.5" customHeight="1" x14ac:dyDescent="0.25">
      <c r="A17" s="96"/>
      <c r="B17" s="99"/>
      <c r="C17" s="97"/>
      <c r="D17" s="165"/>
      <c r="E17" s="166"/>
      <c r="F17" s="98"/>
      <c r="G17" s="97"/>
      <c r="H17" s="18" t="s">
        <v>62</v>
      </c>
      <c r="I17" s="128" t="str">
        <f t="shared" si="0"/>
        <v/>
      </c>
    </row>
    <row r="18" spans="1:11" ht="22.5" customHeight="1" x14ac:dyDescent="0.25">
      <c r="A18" s="96"/>
      <c r="B18" s="99"/>
      <c r="C18" s="97"/>
      <c r="D18" s="165"/>
      <c r="E18" s="166"/>
      <c r="F18" s="98"/>
      <c r="G18" s="97"/>
      <c r="H18" s="18" t="s">
        <v>63</v>
      </c>
      <c r="I18" s="128" t="str">
        <f t="shared" si="0"/>
        <v/>
      </c>
    </row>
    <row r="19" spans="1:11" ht="22.5" customHeight="1" x14ac:dyDescent="0.25">
      <c r="A19" s="96"/>
      <c r="B19" s="99"/>
      <c r="C19" s="97"/>
      <c r="D19" s="165"/>
      <c r="E19" s="166"/>
      <c r="F19" s="98"/>
      <c r="G19" s="97"/>
      <c r="H19" s="18" t="s">
        <v>64</v>
      </c>
      <c r="I19" s="128" t="str">
        <f t="shared" si="0"/>
        <v/>
      </c>
    </row>
    <row r="20" spans="1:11" ht="22.5" customHeight="1" x14ac:dyDescent="0.25">
      <c r="A20" s="96"/>
      <c r="B20" s="99"/>
      <c r="C20" s="97"/>
      <c r="D20" s="165"/>
      <c r="E20" s="166"/>
      <c r="F20" s="98"/>
      <c r="G20" s="97"/>
      <c r="H20" s="18" t="s">
        <v>21</v>
      </c>
      <c r="I20" s="128" t="str">
        <f t="shared" si="0"/>
        <v/>
      </c>
    </row>
    <row r="21" spans="1:11" ht="22.5" customHeight="1" x14ac:dyDescent="0.25">
      <c r="A21" s="96"/>
      <c r="B21" s="99"/>
      <c r="C21" s="97"/>
      <c r="D21" s="165"/>
      <c r="E21" s="166"/>
      <c r="F21" s="98"/>
      <c r="G21" s="97"/>
      <c r="I21" s="128" t="str">
        <f t="shared" si="0"/>
        <v/>
      </c>
    </row>
    <row r="22" spans="1:11" ht="22.5" customHeight="1" x14ac:dyDescent="0.25">
      <c r="A22" s="96"/>
      <c r="B22" s="99"/>
      <c r="C22" s="97"/>
      <c r="D22" s="165"/>
      <c r="E22" s="166"/>
      <c r="F22" s="98"/>
      <c r="G22" s="97"/>
      <c r="I22" s="128" t="str">
        <f t="shared" si="0"/>
        <v/>
      </c>
    </row>
    <row r="23" spans="1:11" ht="22.5" customHeight="1" x14ac:dyDescent="0.25">
      <c r="A23" s="96"/>
      <c r="B23" s="99"/>
      <c r="C23" s="97"/>
      <c r="D23" s="165"/>
      <c r="E23" s="166"/>
      <c r="F23" s="98"/>
      <c r="G23" s="97"/>
      <c r="I23" s="128" t="str">
        <f t="shared" si="0"/>
        <v/>
      </c>
    </row>
    <row r="24" spans="1:11" ht="22.5" customHeight="1" x14ac:dyDescent="0.25">
      <c r="A24" s="96"/>
      <c r="B24" s="99"/>
      <c r="C24" s="97"/>
      <c r="D24" s="165"/>
      <c r="E24" s="166"/>
      <c r="F24" s="98"/>
      <c r="G24" s="97"/>
      <c r="I24" s="128" t="str">
        <f t="shared" si="0"/>
        <v/>
      </c>
    </row>
    <row r="25" spans="1:11" ht="22.5" customHeight="1" x14ac:dyDescent="0.25">
      <c r="A25" s="96"/>
      <c r="B25" s="99"/>
      <c r="C25" s="97"/>
      <c r="D25" s="165"/>
      <c r="E25" s="166"/>
      <c r="F25" s="98"/>
      <c r="G25" s="97"/>
      <c r="I25" s="128" t="str">
        <f t="shared" si="0"/>
        <v/>
      </c>
    </row>
    <row r="26" spans="1:11" ht="22.5" customHeight="1" x14ac:dyDescent="0.25">
      <c r="A26" s="96"/>
      <c r="B26" s="99"/>
      <c r="C26" s="97"/>
      <c r="D26" s="165"/>
      <c r="E26" s="166"/>
      <c r="F26" s="98"/>
      <c r="G26" s="97"/>
      <c r="H26" s="18" t="s">
        <v>123</v>
      </c>
    </row>
    <row r="27" spans="1:11" ht="14.25" customHeight="1" x14ac:dyDescent="0.25">
      <c r="A27" s="72"/>
      <c r="B27" s="73"/>
      <c r="C27" s="74" t="s">
        <v>5</v>
      </c>
      <c r="D27" s="75"/>
      <c r="E27" s="73"/>
      <c r="F27" s="76" t="s">
        <v>5</v>
      </c>
      <c r="G27" s="74" t="s">
        <v>5</v>
      </c>
      <c r="H27" s="116" t="s">
        <v>10</v>
      </c>
      <c r="I27" s="116" t="s">
        <v>161</v>
      </c>
      <c r="J27" s="116" t="s">
        <v>162</v>
      </c>
      <c r="K27" s="100" t="s">
        <v>170</v>
      </c>
    </row>
    <row r="28" spans="1:11" ht="14.25" customHeight="1" x14ac:dyDescent="0.25">
      <c r="A28" s="109"/>
      <c r="B28" s="110"/>
      <c r="C28" s="111"/>
      <c r="D28" s="112"/>
      <c r="E28" s="110"/>
      <c r="F28" s="113"/>
      <c r="G28" s="111"/>
      <c r="H28" s="116"/>
      <c r="I28" s="116"/>
      <c r="J28" s="116"/>
      <c r="K28" s="100"/>
    </row>
    <row r="29" spans="1:11" ht="14.25" customHeight="1" x14ac:dyDescent="0.25">
      <c r="A29" s="197" t="s">
        <v>240</v>
      </c>
      <c r="B29" s="197"/>
      <c r="C29" s="197"/>
      <c r="D29" s="197"/>
      <c r="E29" s="197"/>
      <c r="F29" s="197"/>
      <c r="G29" s="111"/>
      <c r="H29" s="116"/>
      <c r="I29" s="116"/>
      <c r="J29" s="116"/>
      <c r="K29" s="100"/>
    </row>
    <row r="30" spans="1:11" ht="14.25" x14ac:dyDescent="0.25">
      <c r="A30" s="25"/>
      <c r="B30" s="21"/>
      <c r="C30" s="21"/>
      <c r="D30" s="21"/>
      <c r="E30" s="21"/>
      <c r="F30" s="21"/>
      <c r="G30" s="21"/>
      <c r="H30" s="18" t="s">
        <v>124</v>
      </c>
      <c r="I30" s="18">
        <v>0.98</v>
      </c>
      <c r="K30" s="18" t="s">
        <v>171</v>
      </c>
    </row>
    <row r="31" spans="1:11" ht="30.75" customHeight="1" x14ac:dyDescent="0.25">
      <c r="A31" s="182" t="s">
        <v>6</v>
      </c>
      <c r="B31" s="183"/>
      <c r="C31" s="183"/>
      <c r="D31" s="183"/>
      <c r="E31" s="183"/>
      <c r="F31" s="183"/>
      <c r="G31" s="183"/>
      <c r="H31" s="18" t="s">
        <v>125</v>
      </c>
      <c r="I31" s="18">
        <v>0</v>
      </c>
    </row>
    <row r="32" spans="1:11" ht="15" customHeight="1" x14ac:dyDescent="0.25">
      <c r="A32" s="62" t="s">
        <v>7</v>
      </c>
      <c r="B32" s="63"/>
      <c r="C32" s="20" t="s">
        <v>50</v>
      </c>
      <c r="D32" s="20"/>
      <c r="E32" s="64" t="s">
        <v>73</v>
      </c>
      <c r="F32" s="187"/>
      <c r="G32" s="188"/>
      <c r="H32" s="18" t="s">
        <v>126</v>
      </c>
      <c r="I32" s="18">
        <v>1</v>
      </c>
      <c r="K32" s="18" t="s">
        <v>163</v>
      </c>
    </row>
    <row r="33" spans="1:17" ht="15" customHeight="1" x14ac:dyDescent="0.25">
      <c r="A33" s="65"/>
      <c r="B33" s="66"/>
      <c r="C33" s="20" t="s">
        <v>49</v>
      </c>
      <c r="D33" s="20"/>
      <c r="E33" s="64" t="s">
        <v>51</v>
      </c>
      <c r="F33" s="169"/>
      <c r="G33" s="170"/>
      <c r="H33" s="18" t="s">
        <v>127</v>
      </c>
      <c r="I33" s="18">
        <v>1</v>
      </c>
      <c r="K33" s="18" t="s">
        <v>169</v>
      </c>
    </row>
    <row r="34" spans="1:17" ht="15" customHeight="1" x14ac:dyDescent="0.25">
      <c r="A34" s="67"/>
      <c r="B34" s="68"/>
      <c r="C34" s="20" t="s">
        <v>52</v>
      </c>
      <c r="D34" s="20"/>
      <c r="E34" s="64" t="s">
        <v>51</v>
      </c>
      <c r="F34" s="169"/>
      <c r="G34" s="170"/>
      <c r="H34" s="18" t="s">
        <v>128</v>
      </c>
      <c r="I34" s="18">
        <v>1</v>
      </c>
      <c r="K34" s="18" t="s">
        <v>169</v>
      </c>
    </row>
    <row r="35" spans="1:17" ht="15" customHeight="1" x14ac:dyDescent="0.2">
      <c r="A35" s="62" t="s">
        <v>8</v>
      </c>
      <c r="B35" s="69"/>
      <c r="C35" s="31" t="s">
        <v>9</v>
      </c>
      <c r="D35" s="20"/>
      <c r="E35" s="13"/>
      <c r="F35" s="191"/>
      <c r="G35" s="192"/>
      <c r="H35" s="18" t="s">
        <v>180</v>
      </c>
      <c r="I35" s="117">
        <v>1.07</v>
      </c>
      <c r="J35" s="18" t="s">
        <v>136</v>
      </c>
      <c r="K35" s="18" t="s">
        <v>172</v>
      </c>
    </row>
    <row r="36" spans="1:17" ht="15" customHeight="1" x14ac:dyDescent="0.2">
      <c r="A36" s="65"/>
      <c r="B36" s="66"/>
      <c r="C36" s="31" t="s">
        <v>53</v>
      </c>
      <c r="D36" s="20"/>
      <c r="E36" s="64" t="s">
        <v>74</v>
      </c>
      <c r="F36" s="193"/>
      <c r="G36" s="194"/>
      <c r="H36" s="18" t="s">
        <v>187</v>
      </c>
      <c r="I36" s="117">
        <f>IF(D49&lt;49,1,(D49-49)*0.5+1)</f>
        <v>1</v>
      </c>
      <c r="K36" s="118"/>
    </row>
    <row r="37" spans="1:17" ht="15" customHeight="1" x14ac:dyDescent="0.2">
      <c r="A37" s="65"/>
      <c r="B37" s="66"/>
      <c r="C37" s="31" t="s">
        <v>54</v>
      </c>
      <c r="D37" s="20"/>
      <c r="E37" s="64" t="s">
        <v>75</v>
      </c>
      <c r="F37" s="195"/>
      <c r="G37" s="196"/>
      <c r="H37" s="18" t="s">
        <v>181</v>
      </c>
      <c r="I37" s="117">
        <v>1.22</v>
      </c>
      <c r="J37" s="18" t="s">
        <v>136</v>
      </c>
      <c r="K37" s="18" t="s">
        <v>172</v>
      </c>
    </row>
    <row r="38" spans="1:17" ht="15" customHeight="1" x14ac:dyDescent="0.25">
      <c r="A38" s="67"/>
      <c r="B38" s="68"/>
      <c r="C38" s="31" t="s">
        <v>55</v>
      </c>
      <c r="D38" s="20"/>
      <c r="E38" s="64" t="s">
        <v>76</v>
      </c>
      <c r="F38" s="169"/>
      <c r="G38" s="170"/>
      <c r="H38" s="18" t="s">
        <v>129</v>
      </c>
      <c r="I38" s="117">
        <v>0.68</v>
      </c>
      <c r="J38" s="18" t="s">
        <v>136</v>
      </c>
      <c r="K38" s="18" t="s">
        <v>172</v>
      </c>
      <c r="M38" s="100"/>
    </row>
    <row r="39" spans="1:17" ht="15" customHeight="1" x14ac:dyDescent="0.25">
      <c r="A39" s="62" t="s">
        <v>10</v>
      </c>
      <c r="B39" s="69"/>
      <c r="C39" s="31" t="s">
        <v>56</v>
      </c>
      <c r="D39" s="20"/>
      <c r="E39" s="64" t="s">
        <v>51</v>
      </c>
      <c r="F39" s="169"/>
      <c r="G39" s="170"/>
      <c r="H39" s="18" t="s">
        <v>146</v>
      </c>
      <c r="I39" s="140">
        <f>((365-I42)*((I35+I37)/2)+I42*I38)/365</f>
        <v>0.87491780821917819</v>
      </c>
      <c r="J39" s="18" t="s">
        <v>136</v>
      </c>
      <c r="O39" s="130"/>
    </row>
    <row r="40" spans="1:17" ht="15" customHeight="1" x14ac:dyDescent="0.25">
      <c r="A40" s="67"/>
      <c r="B40" s="68"/>
      <c r="C40" s="31" t="s">
        <v>57</v>
      </c>
      <c r="D40" s="20"/>
      <c r="E40" s="64" t="s">
        <v>51</v>
      </c>
      <c r="F40" s="169"/>
      <c r="G40" s="170"/>
      <c r="H40" s="100" t="s">
        <v>247</v>
      </c>
      <c r="I40" s="211">
        <f>D49</f>
        <v>0</v>
      </c>
      <c r="J40" s="211" t="s">
        <v>135</v>
      </c>
      <c r="K40" s="212"/>
      <c r="L40" s="212"/>
      <c r="M40" s="212" t="s">
        <v>249</v>
      </c>
      <c r="N40" s="213" t="s">
        <v>248</v>
      </c>
      <c r="O40" s="214"/>
      <c r="P40" s="211"/>
    </row>
    <row r="41" spans="1:17" ht="15" customHeight="1" x14ac:dyDescent="0.25">
      <c r="A41" s="31" t="s">
        <v>11</v>
      </c>
      <c r="B41" s="13"/>
      <c r="C41" s="31" t="s">
        <v>58</v>
      </c>
      <c r="D41" s="20"/>
      <c r="E41" s="64" t="s">
        <v>51</v>
      </c>
      <c r="F41" s="171"/>
      <c r="G41" s="172"/>
      <c r="H41" s="100" t="s">
        <v>130</v>
      </c>
      <c r="I41" s="211">
        <f>365-I42</f>
        <v>153</v>
      </c>
      <c r="J41" s="211" t="s">
        <v>135</v>
      </c>
      <c r="K41" s="211" t="s">
        <v>173</v>
      </c>
      <c r="L41" s="211"/>
      <c r="M41" s="212"/>
      <c r="N41" s="213"/>
      <c r="O41" s="211"/>
      <c r="P41" s="211"/>
    </row>
    <row r="42" spans="1:17" ht="15" customHeight="1" x14ac:dyDescent="0.25">
      <c r="A42" s="62" t="s">
        <v>12</v>
      </c>
      <c r="B42" s="69"/>
      <c r="C42" s="31" t="s">
        <v>59</v>
      </c>
      <c r="D42" s="20"/>
      <c r="E42" s="64" t="s">
        <v>77</v>
      </c>
      <c r="F42" s="189">
        <f>SUM(G5:G26)</f>
        <v>0</v>
      </c>
      <c r="G42" s="190"/>
      <c r="H42" s="18" t="s">
        <v>131</v>
      </c>
      <c r="I42" s="211">
        <v>212</v>
      </c>
      <c r="J42" s="211" t="s">
        <v>135</v>
      </c>
      <c r="K42" s="211" t="s">
        <v>173</v>
      </c>
      <c r="L42" s="211"/>
      <c r="M42" s="211"/>
      <c r="N42" s="211"/>
      <c r="O42" s="211"/>
      <c r="P42" s="211"/>
      <c r="Q42" s="140"/>
    </row>
    <row r="43" spans="1:17" ht="15" customHeight="1" x14ac:dyDescent="0.25">
      <c r="A43" s="67"/>
      <c r="B43" s="68"/>
      <c r="C43" s="31" t="s">
        <v>60</v>
      </c>
      <c r="D43" s="20"/>
      <c r="E43" s="64" t="s">
        <v>77</v>
      </c>
      <c r="F43" s="187"/>
      <c r="G43" s="188"/>
      <c r="H43" s="100" t="s">
        <v>142</v>
      </c>
      <c r="I43" s="119">
        <f>IF(dsh&lt;49,(0.79026+0.000585*dsh)*(cns_SO*Vso+cns_WI*Vwi)+0.38321*(Vso+Vwi),(7.69351-0.28118*dsh+0.00288*dsh*dsh)*(cns_SO*Vso+cns_WI*Vwi)+0.38321*(Vso+Vwi))</f>
        <v>0</v>
      </c>
      <c r="J43" s="211"/>
      <c r="K43" s="211" t="s">
        <v>174</v>
      </c>
      <c r="L43" s="215">
        <f>I43*0.02</f>
        <v>0</v>
      </c>
      <c r="M43" s="212" t="s">
        <v>252</v>
      </c>
      <c r="N43" s="213" t="s">
        <v>253</v>
      </c>
      <c r="O43" s="211"/>
      <c r="P43" s="211"/>
      <c r="Q43" s="118"/>
    </row>
    <row r="44" spans="1:17" ht="15" customHeight="1" x14ac:dyDescent="0.25">
      <c r="A44" s="25"/>
      <c r="B44" s="21"/>
      <c r="C44" s="21"/>
      <c r="D44" s="21"/>
      <c r="E44" s="21"/>
      <c r="F44" s="21"/>
      <c r="G44" s="21"/>
      <c r="I44" s="131"/>
      <c r="L44" s="118"/>
    </row>
    <row r="45" spans="1:17" ht="15" customHeight="1" x14ac:dyDescent="0.25">
      <c r="A45" s="25"/>
      <c r="B45" s="21"/>
      <c r="C45" s="21"/>
      <c r="H45" s="100"/>
      <c r="I45" s="131"/>
      <c r="M45" s="100"/>
      <c r="N45" s="139"/>
    </row>
    <row r="46" spans="1:17" ht="15" customHeight="1" x14ac:dyDescent="0.25">
      <c r="A46" s="57" t="s">
        <v>102</v>
      </c>
      <c r="B46" s="57" t="s">
        <v>13</v>
      </c>
      <c r="C46" s="21"/>
      <c r="I46" s="119"/>
    </row>
    <row r="47" spans="1:17" ht="15" customHeight="1" x14ac:dyDescent="0.25">
      <c r="A47" s="57"/>
      <c r="B47" s="57"/>
      <c r="C47" s="21"/>
      <c r="H47" s="18" t="s">
        <v>132</v>
      </c>
      <c r="I47" s="18">
        <v>273.14999999999998</v>
      </c>
      <c r="J47" s="18" t="s">
        <v>133</v>
      </c>
      <c r="K47" s="18" t="s">
        <v>168</v>
      </c>
    </row>
    <row r="48" spans="1:17" ht="15" customHeight="1" x14ac:dyDescent="0.25">
      <c r="A48" s="184" t="s">
        <v>220</v>
      </c>
      <c r="B48" s="185"/>
      <c r="C48" s="185"/>
      <c r="D48" s="185"/>
      <c r="E48" s="185"/>
      <c r="F48" s="185"/>
      <c r="G48" s="185"/>
      <c r="H48" s="18" t="s">
        <v>148</v>
      </c>
      <c r="I48" s="18">
        <v>1013.25</v>
      </c>
      <c r="J48" s="18" t="s">
        <v>134</v>
      </c>
      <c r="K48" s="18" t="s">
        <v>168</v>
      </c>
    </row>
    <row r="49" spans="1:16" ht="15" customHeight="1" x14ac:dyDescent="0.25">
      <c r="A49" s="17" t="s">
        <v>238</v>
      </c>
      <c r="D49" s="108"/>
      <c r="E49" s="134" t="s">
        <v>245</v>
      </c>
      <c r="G49" s="107"/>
      <c r="H49" s="18" t="s">
        <v>138</v>
      </c>
      <c r="I49" s="18">
        <f>L49+I47</f>
        <v>286.5</v>
      </c>
      <c r="J49" s="18" t="s">
        <v>133</v>
      </c>
      <c r="K49" s="18" t="s">
        <v>169</v>
      </c>
      <c r="L49" s="18">
        <v>13.35</v>
      </c>
      <c r="M49" s="18" t="s">
        <v>149</v>
      </c>
    </row>
    <row r="50" spans="1:16" ht="15" customHeight="1" x14ac:dyDescent="0.25">
      <c r="A50" s="19" t="s">
        <v>185</v>
      </c>
      <c r="B50" s="20"/>
      <c r="C50" s="20"/>
      <c r="D50" s="20"/>
      <c r="E50" s="13"/>
      <c r="F50" s="12">
        <f>SUMIFS($C$5:$C$26,$D$5:$D$26,$H$11,$B$5:$B$26,$H$5)</f>
        <v>0</v>
      </c>
      <c r="G50" s="13" t="s">
        <v>14</v>
      </c>
      <c r="H50" s="18" t="s">
        <v>139</v>
      </c>
      <c r="I50" s="18">
        <f>L50+I47</f>
        <v>303.5</v>
      </c>
      <c r="J50" s="18" t="s">
        <v>133</v>
      </c>
      <c r="K50" s="18" t="s">
        <v>169</v>
      </c>
      <c r="L50" s="18">
        <v>30.35</v>
      </c>
      <c r="M50" s="18" t="s">
        <v>149</v>
      </c>
    </row>
    <row r="51" spans="1:16" ht="15" customHeight="1" x14ac:dyDescent="0.25">
      <c r="A51" s="19" t="s">
        <v>186</v>
      </c>
      <c r="B51" s="20"/>
      <c r="C51" s="20"/>
      <c r="D51" s="20"/>
      <c r="E51" s="13"/>
      <c r="F51" s="12">
        <f>SUMIFS($C$5:$C$26,$D$5:$D$26,$H$11,$B$5:$B$26,$H$6)</f>
        <v>0</v>
      </c>
      <c r="G51" s="13" t="s">
        <v>14</v>
      </c>
      <c r="H51" s="18" t="s">
        <v>177</v>
      </c>
      <c r="I51" s="18">
        <f>L51+I47</f>
        <v>293.14999999999998</v>
      </c>
      <c r="J51" s="18" t="s">
        <v>133</v>
      </c>
      <c r="K51" s="18" t="s">
        <v>179</v>
      </c>
      <c r="L51" s="18">
        <v>20</v>
      </c>
      <c r="M51" s="18" t="s">
        <v>149</v>
      </c>
    </row>
    <row r="52" spans="1:16" ht="15" customHeight="1" x14ac:dyDescent="0.25">
      <c r="A52" s="19" t="s">
        <v>15</v>
      </c>
      <c r="B52" s="20"/>
      <c r="C52" s="20"/>
      <c r="D52" s="20"/>
      <c r="E52" s="13"/>
      <c r="F52" s="12">
        <f>SUMIF($D$5:$D$26,$H$11,$G$5:$G$26)</f>
        <v>0</v>
      </c>
      <c r="G52" s="13" t="s">
        <v>16</v>
      </c>
      <c r="H52" s="18" t="s">
        <v>178</v>
      </c>
      <c r="I52" s="18">
        <f>L52+I47</f>
        <v>313.14999999999998</v>
      </c>
      <c r="J52" s="18" t="s">
        <v>133</v>
      </c>
      <c r="K52" s="18" t="s">
        <v>179</v>
      </c>
      <c r="L52" s="18">
        <v>40</v>
      </c>
      <c r="M52" s="18" t="s">
        <v>149</v>
      </c>
    </row>
    <row r="53" spans="1:16" ht="15" customHeight="1" x14ac:dyDescent="0.25">
      <c r="A53" s="19" t="s">
        <v>17</v>
      </c>
      <c r="B53" s="20"/>
      <c r="C53" s="20"/>
      <c r="D53" s="20"/>
      <c r="E53" s="13"/>
      <c r="F53" s="12">
        <f>(1-I30)*((1-I31)*I32*I43+I58*F52)</f>
        <v>0</v>
      </c>
      <c r="G53" s="13" t="s">
        <v>18</v>
      </c>
      <c r="H53" s="18" t="s">
        <v>137</v>
      </c>
      <c r="I53" s="18">
        <f>L53+I47</f>
        <v>278</v>
      </c>
      <c r="J53" s="18" t="s">
        <v>133</v>
      </c>
      <c r="K53" s="18" t="s">
        <v>169</v>
      </c>
      <c r="L53" s="18">
        <v>4.8499999999999996</v>
      </c>
      <c r="M53" s="18" t="s">
        <v>149</v>
      </c>
    </row>
    <row r="54" spans="1:16" ht="15" customHeight="1" x14ac:dyDescent="0.25">
      <c r="B54" s="21"/>
      <c r="C54" s="21"/>
      <c r="H54" s="18" t="s">
        <v>140</v>
      </c>
      <c r="I54" s="18">
        <f>L54+I47</f>
        <v>286</v>
      </c>
      <c r="J54" s="18" t="s">
        <v>133</v>
      </c>
      <c r="K54" s="18" t="s">
        <v>169</v>
      </c>
      <c r="L54" s="18">
        <v>12.85</v>
      </c>
      <c r="M54" s="18" t="s">
        <v>149</v>
      </c>
      <c r="P54" s="141"/>
    </row>
    <row r="55" spans="1:16" ht="15" customHeight="1" x14ac:dyDescent="0.25">
      <c r="A55" s="44" t="s">
        <v>184</v>
      </c>
      <c r="B55" s="43"/>
      <c r="C55" s="43"/>
      <c r="D55" s="44"/>
      <c r="H55" s="18" t="s">
        <v>141</v>
      </c>
      <c r="I55" s="18">
        <v>980</v>
      </c>
      <c r="J55" s="18" t="s">
        <v>134</v>
      </c>
      <c r="K55" s="18" t="s">
        <v>176</v>
      </c>
    </row>
    <row r="56" spans="1:16" ht="15" customHeight="1" x14ac:dyDescent="0.25">
      <c r="A56" s="19" t="s">
        <v>230</v>
      </c>
      <c r="B56" s="22"/>
      <c r="C56" s="22"/>
      <c r="D56" s="20"/>
      <c r="E56" s="13"/>
      <c r="F56" s="23">
        <f>COUNTIFS($D$5:$D$26,$H$12,$B$5:$B$26,$H$5)</f>
        <v>0</v>
      </c>
      <c r="H56" s="18" t="s">
        <v>144</v>
      </c>
      <c r="I56" s="120">
        <v>0.1</v>
      </c>
      <c r="J56" s="18" t="s">
        <v>143</v>
      </c>
      <c r="K56" s="18" t="s">
        <v>169</v>
      </c>
    </row>
    <row r="57" spans="1:16" ht="15" customHeight="1" x14ac:dyDescent="0.25">
      <c r="A57" s="19" t="s">
        <v>232</v>
      </c>
      <c r="B57" s="22"/>
      <c r="C57" s="20"/>
      <c r="D57" s="20"/>
      <c r="E57" s="13"/>
      <c r="F57" s="12">
        <f>I68*I60*I65*SUMIFS(F$5:F$26,$D$5:$D$26,$H$12,$B$5:$B$26,H5)+F56*I67*I60*I65+I72*SUMIFS(I$5:I$26,$D$5:$D$26,$H$12,$B$5:$B$26,$H$5)</f>
        <v>0</v>
      </c>
      <c r="G57" s="24" t="s">
        <v>18</v>
      </c>
      <c r="H57" s="18" t="s">
        <v>145</v>
      </c>
      <c r="I57" s="216">
        <v>0.85</v>
      </c>
      <c r="K57" s="18" t="s">
        <v>175</v>
      </c>
    </row>
    <row r="58" spans="1:16" ht="15" customHeight="1" x14ac:dyDescent="0.25">
      <c r="A58" s="19" t="s">
        <v>231</v>
      </c>
      <c r="B58" s="22"/>
      <c r="C58" s="22"/>
      <c r="D58" s="20"/>
      <c r="E58" s="13"/>
      <c r="F58" s="23">
        <f>COUNTIFS($D$5:$D$26,$H$12,$B$5:$B$26,$H$6)</f>
        <v>0</v>
      </c>
      <c r="H58" s="18" t="s">
        <v>147</v>
      </c>
      <c r="I58" s="130">
        <f>I57*I39</f>
        <v>0.74368013698630142</v>
      </c>
      <c r="K58" s="18" t="s">
        <v>175</v>
      </c>
    </row>
    <row r="59" spans="1:16" ht="15" customHeight="1" x14ac:dyDescent="0.25">
      <c r="A59" s="19" t="s">
        <v>233</v>
      </c>
      <c r="B59" s="22"/>
      <c r="C59" s="20"/>
      <c r="D59" s="20"/>
      <c r="E59" s="13"/>
      <c r="F59" s="12">
        <f>I68*I60*I66*SUMIFS(F$5:F$26,$D$5:$D$26,$H$12,$B$5:$B$26,$H$6)+F58*I67*I60*I66+I72*SUMIFS(I$5:I$26,$D$5:$D$26,$H$12,$B$5:$B$26,$H$6)</f>
        <v>0</v>
      </c>
      <c r="G59" s="24" t="s">
        <v>18</v>
      </c>
      <c r="H59" s="100" t="s">
        <v>197</v>
      </c>
    </row>
    <row r="60" spans="1:16" ht="15" customHeight="1" x14ac:dyDescent="0.25">
      <c r="A60" s="25"/>
      <c r="B60" s="21"/>
      <c r="C60" s="21"/>
      <c r="H60" s="18" t="s">
        <v>198</v>
      </c>
      <c r="I60" s="18">
        <v>64</v>
      </c>
      <c r="J60" s="18" t="s">
        <v>199</v>
      </c>
      <c r="K60" s="18" t="s">
        <v>200</v>
      </c>
    </row>
    <row r="61" spans="1:16" ht="15" customHeight="1" x14ac:dyDescent="0.25">
      <c r="A61" s="26" t="s">
        <v>25</v>
      </c>
      <c r="B61" s="27"/>
      <c r="C61" s="20"/>
      <c r="D61" s="20"/>
      <c r="E61" s="13"/>
      <c r="F61" s="28">
        <f>F53+F57+F59</f>
        <v>0</v>
      </c>
      <c r="G61" s="29" t="s">
        <v>18</v>
      </c>
      <c r="H61" s="18" t="s">
        <v>226</v>
      </c>
      <c r="I61" s="18">
        <v>380</v>
      </c>
      <c r="J61" s="18" t="s">
        <v>134</v>
      </c>
      <c r="K61" s="18" t="s">
        <v>201</v>
      </c>
    </row>
    <row r="62" spans="1:16" ht="15" customHeight="1" x14ac:dyDescent="0.25">
      <c r="A62" s="25"/>
      <c r="B62" s="21"/>
      <c r="C62" s="21"/>
      <c r="H62" s="18" t="s">
        <v>227</v>
      </c>
      <c r="I62" s="18">
        <v>450</v>
      </c>
      <c r="J62" s="18" t="s">
        <v>134</v>
      </c>
      <c r="K62" s="18" t="s">
        <v>201</v>
      </c>
    </row>
    <row r="63" spans="1:16" ht="15" customHeight="1" x14ac:dyDescent="0.25">
      <c r="A63" s="25"/>
      <c r="B63" s="21"/>
      <c r="C63" s="21"/>
      <c r="H63" s="18" t="s">
        <v>202</v>
      </c>
      <c r="I63" s="18">
        <v>1</v>
      </c>
      <c r="K63" s="18" t="s">
        <v>203</v>
      </c>
    </row>
    <row r="64" spans="1:16" ht="15" customHeight="1" x14ac:dyDescent="0.25">
      <c r="A64" s="57" t="s">
        <v>101</v>
      </c>
      <c r="B64" s="57" t="s">
        <v>26</v>
      </c>
      <c r="C64" s="21"/>
      <c r="H64" s="18" t="s">
        <v>204</v>
      </c>
      <c r="I64" s="18">
        <v>0</v>
      </c>
      <c r="K64" s="18" t="s">
        <v>205</v>
      </c>
    </row>
    <row r="65" spans="1:21" ht="15" customHeight="1" x14ac:dyDescent="0.25">
      <c r="A65" s="25"/>
      <c r="B65" s="21"/>
      <c r="C65" s="21"/>
      <c r="H65" s="18" t="s">
        <v>234</v>
      </c>
      <c r="I65" s="121">
        <f>(I61/I48)/(1+SQRT(1-I61/I48))^2</f>
        <v>0.11697528783053567</v>
      </c>
      <c r="K65" s="18" t="s">
        <v>206</v>
      </c>
    </row>
    <row r="66" spans="1:21" ht="15" customHeight="1" x14ac:dyDescent="0.25">
      <c r="A66" s="30" t="s">
        <v>27</v>
      </c>
      <c r="B66" s="21"/>
      <c r="C66" s="21"/>
      <c r="H66" s="18" t="s">
        <v>235</v>
      </c>
      <c r="I66" s="121">
        <f>(I62/I48)/(1+SQRT(1-I62/I48))^2</f>
        <v>0.14575318619694003</v>
      </c>
      <c r="K66" s="18" t="s">
        <v>206</v>
      </c>
    </row>
    <row r="67" spans="1:21" ht="15" customHeight="1" x14ac:dyDescent="0.25">
      <c r="A67" s="31" t="s">
        <v>28</v>
      </c>
      <c r="B67" s="32"/>
      <c r="C67" s="20"/>
      <c r="D67" s="20"/>
      <c r="E67" s="13"/>
      <c r="F67" s="33"/>
      <c r="G67" s="34" t="s">
        <v>29</v>
      </c>
      <c r="H67" s="18" t="s">
        <v>207</v>
      </c>
      <c r="I67" s="18">
        <v>41.2</v>
      </c>
      <c r="J67" s="18" t="s">
        <v>208</v>
      </c>
      <c r="K67" s="18" t="s">
        <v>209</v>
      </c>
    </row>
    <row r="68" spans="1:21" ht="15" customHeight="1" x14ac:dyDescent="0.25">
      <c r="A68" s="31" t="s">
        <v>66</v>
      </c>
      <c r="B68" s="32"/>
      <c r="C68" s="20"/>
      <c r="D68" s="35"/>
      <c r="E68" s="13" t="s">
        <v>65</v>
      </c>
      <c r="F68" s="33"/>
      <c r="G68" s="34" t="s">
        <v>30</v>
      </c>
      <c r="H68" s="18" t="s">
        <v>210</v>
      </c>
      <c r="I68" s="18">
        <v>3.9</v>
      </c>
      <c r="J68" s="18" t="s">
        <v>211</v>
      </c>
      <c r="K68" s="18" t="s">
        <v>212</v>
      </c>
    </row>
    <row r="69" spans="1:21" ht="15" customHeight="1" x14ac:dyDescent="0.25">
      <c r="A69" s="36"/>
      <c r="B69" s="37"/>
      <c r="C69" s="38"/>
      <c r="H69" s="18" t="s">
        <v>149</v>
      </c>
      <c r="I69" s="122">
        <f>2.57*10^-6</f>
        <v>2.5699999999999995E-6</v>
      </c>
      <c r="J69" s="18" t="s">
        <v>150</v>
      </c>
      <c r="K69" s="18" t="s">
        <v>213</v>
      </c>
    </row>
    <row r="70" spans="1:21" ht="15" customHeight="1" x14ac:dyDescent="0.25">
      <c r="A70" s="31" t="s">
        <v>31</v>
      </c>
      <c r="B70" s="32"/>
      <c r="C70" s="20"/>
      <c r="D70" s="20"/>
      <c r="E70" s="13"/>
      <c r="F70" s="39">
        <f>F36*2/3*IF(F68&gt;0,F68,F37)</f>
        <v>0</v>
      </c>
      <c r="G70" s="34" t="s">
        <v>32</v>
      </c>
      <c r="H70" s="18" t="s">
        <v>214</v>
      </c>
      <c r="I70" s="18">
        <v>740</v>
      </c>
      <c r="J70" s="18" t="s">
        <v>136</v>
      </c>
    </row>
    <row r="71" spans="1:21" ht="15" customHeight="1" x14ac:dyDescent="0.25">
      <c r="A71" s="26" t="s">
        <v>33</v>
      </c>
      <c r="B71" s="40"/>
      <c r="C71" s="20"/>
      <c r="D71" s="20"/>
      <c r="E71" s="13"/>
      <c r="F71" s="39">
        <f>F70*F67/1000</f>
        <v>0</v>
      </c>
      <c r="G71" s="41" t="s">
        <v>18</v>
      </c>
      <c r="H71" s="18" t="s">
        <v>215</v>
      </c>
      <c r="I71" s="18">
        <v>4</v>
      </c>
      <c r="K71" s="18" t="s">
        <v>213</v>
      </c>
    </row>
    <row r="72" spans="1:21" ht="15" customHeight="1" x14ac:dyDescent="0.25">
      <c r="A72" s="25"/>
      <c r="B72" s="21"/>
      <c r="C72" s="21"/>
      <c r="H72" s="18" t="s">
        <v>216</v>
      </c>
      <c r="I72" s="122">
        <f>I69*I70*I71</f>
        <v>7.6071999999999989E-3</v>
      </c>
      <c r="K72" s="18" t="s">
        <v>213</v>
      </c>
    </row>
    <row r="73" spans="1:21" ht="15" customHeight="1" x14ac:dyDescent="0.25">
      <c r="A73" s="25"/>
      <c r="B73" s="21"/>
      <c r="C73" s="21"/>
    </row>
    <row r="74" spans="1:21" ht="15" customHeight="1" x14ac:dyDescent="0.25">
      <c r="A74" s="57" t="s">
        <v>100</v>
      </c>
      <c r="B74" s="57" t="s">
        <v>11</v>
      </c>
      <c r="C74" s="21"/>
    </row>
    <row r="75" spans="1:21" ht="15" customHeight="1" x14ac:dyDescent="0.25">
      <c r="A75" s="25"/>
      <c r="B75" s="21"/>
      <c r="C75" s="21"/>
    </row>
    <row r="76" spans="1:21" ht="15" customHeight="1" x14ac:dyDescent="0.25">
      <c r="A76" s="182" t="s">
        <v>237</v>
      </c>
      <c r="B76" s="186"/>
      <c r="C76" s="186"/>
      <c r="D76" s="186"/>
      <c r="E76" s="186"/>
      <c r="F76" s="186"/>
      <c r="G76" s="186"/>
    </row>
    <row r="77" spans="1:21" s="44" customFormat="1" ht="15" customHeight="1" x14ac:dyDescent="0.25">
      <c r="A77" s="42" t="s">
        <v>67</v>
      </c>
      <c r="B77" s="43"/>
      <c r="C77" s="43" t="s">
        <v>68</v>
      </c>
      <c r="F77" s="44" t="s">
        <v>54</v>
      </c>
      <c r="H77" s="18"/>
      <c r="I77" s="18"/>
      <c r="J77" s="18"/>
      <c r="K77" s="18"/>
      <c r="L77" s="18"/>
      <c r="M77" s="18"/>
      <c r="N77" s="18"/>
      <c r="O77" s="18"/>
      <c r="P77" s="100"/>
      <c r="Q77" s="100"/>
      <c r="R77" s="100"/>
      <c r="S77" s="100"/>
      <c r="T77" s="100"/>
      <c r="U77" s="100"/>
    </row>
    <row r="78" spans="1:21" s="44" customFormat="1" ht="15" customHeight="1" x14ac:dyDescent="0.25">
      <c r="A78" s="173"/>
      <c r="B78" s="174"/>
      <c r="C78" s="175"/>
      <c r="D78" s="176"/>
      <c r="E78" s="177"/>
      <c r="F78" s="45">
        <f>C78*(1-I81/I82)</f>
        <v>0</v>
      </c>
      <c r="G78" s="34" t="s">
        <v>34</v>
      </c>
      <c r="H78" s="18"/>
      <c r="I78" s="18"/>
      <c r="J78" s="18"/>
      <c r="K78" s="18"/>
      <c r="L78" s="100"/>
      <c r="M78" s="100"/>
      <c r="N78" s="100"/>
      <c r="O78" s="100"/>
      <c r="P78" s="100"/>
      <c r="Q78" s="100"/>
      <c r="R78" s="100"/>
      <c r="S78" s="100"/>
      <c r="T78" s="100"/>
      <c r="U78" s="100"/>
    </row>
    <row r="79" spans="1:21" ht="15" customHeight="1" x14ac:dyDescent="0.25">
      <c r="A79" s="173"/>
      <c r="B79" s="174"/>
      <c r="C79" s="175"/>
      <c r="D79" s="176"/>
      <c r="E79" s="177"/>
      <c r="F79" s="45">
        <f t="shared" ref="F79:F82" si="1">C79*(1-1.013/1.014)</f>
        <v>0</v>
      </c>
      <c r="G79" s="34" t="s">
        <v>34</v>
      </c>
      <c r="L79" s="100"/>
      <c r="M79" s="100"/>
    </row>
    <row r="80" spans="1:21" ht="15" customHeight="1" x14ac:dyDescent="0.25">
      <c r="A80" s="173"/>
      <c r="B80" s="174"/>
      <c r="C80" s="175"/>
      <c r="D80" s="176"/>
      <c r="E80" s="177"/>
      <c r="F80" s="45">
        <f t="shared" si="1"/>
        <v>0</v>
      </c>
      <c r="G80" s="34" t="s">
        <v>34</v>
      </c>
      <c r="H80" s="100"/>
      <c r="I80" s="100"/>
      <c r="J80" s="100"/>
      <c r="K80" s="100"/>
      <c r="O80" s="100"/>
    </row>
    <row r="81" spans="1:14" ht="15" customHeight="1" x14ac:dyDescent="0.25">
      <c r="A81" s="198" t="s">
        <v>5</v>
      </c>
      <c r="B81" s="174"/>
      <c r="C81" s="175"/>
      <c r="D81" s="176"/>
      <c r="E81" s="177"/>
      <c r="F81" s="45">
        <f t="shared" si="1"/>
        <v>0</v>
      </c>
      <c r="G81" s="34" t="s">
        <v>34</v>
      </c>
      <c r="H81" s="18" t="s">
        <v>151</v>
      </c>
      <c r="I81" s="121">
        <v>1.0129999999999999</v>
      </c>
      <c r="J81" s="18" t="s">
        <v>152</v>
      </c>
      <c r="N81" s="100"/>
    </row>
    <row r="82" spans="1:14" ht="15" customHeight="1" x14ac:dyDescent="0.25">
      <c r="A82" s="198" t="s">
        <v>5</v>
      </c>
      <c r="B82" s="174"/>
      <c r="C82" s="175"/>
      <c r="D82" s="176"/>
      <c r="E82" s="177"/>
      <c r="F82" s="45">
        <f t="shared" si="1"/>
        <v>0</v>
      </c>
      <c r="G82" s="34" t="s">
        <v>34</v>
      </c>
      <c r="H82" s="18" t="s">
        <v>153</v>
      </c>
      <c r="I82" s="121">
        <v>1.014</v>
      </c>
      <c r="J82" s="18" t="s">
        <v>152</v>
      </c>
    </row>
    <row r="83" spans="1:14" ht="15" customHeight="1" x14ac:dyDescent="0.25">
      <c r="A83" s="36"/>
      <c r="B83" s="37"/>
      <c r="C83" s="38"/>
      <c r="F83" s="46"/>
      <c r="H83" s="100"/>
      <c r="I83" s="100"/>
      <c r="J83" s="100"/>
      <c r="K83" s="100"/>
    </row>
    <row r="84" spans="1:14" ht="15" customHeight="1" x14ac:dyDescent="0.25">
      <c r="A84" s="47" t="s">
        <v>35</v>
      </c>
      <c r="B84" s="40"/>
      <c r="C84" s="20"/>
      <c r="D84" s="20"/>
      <c r="E84" s="48"/>
      <c r="F84" s="49">
        <f>SUM(F78:F83)</f>
        <v>0</v>
      </c>
      <c r="G84" s="41" t="s">
        <v>18</v>
      </c>
    </row>
    <row r="85" spans="1:14" ht="15" customHeight="1" x14ac:dyDescent="0.25">
      <c r="A85" s="25"/>
      <c r="B85" s="21"/>
      <c r="C85" s="21"/>
    </row>
    <row r="86" spans="1:14" ht="15" customHeight="1" x14ac:dyDescent="0.25">
      <c r="A86" s="21"/>
      <c r="B86" s="21"/>
      <c r="C86" s="21"/>
    </row>
    <row r="87" spans="1:14" ht="15" customHeight="1" x14ac:dyDescent="0.25">
      <c r="A87" s="57" t="s">
        <v>99</v>
      </c>
      <c r="B87" s="57" t="s">
        <v>36</v>
      </c>
      <c r="C87" s="21"/>
    </row>
    <row r="88" spans="1:14" ht="15" customHeight="1" x14ac:dyDescent="0.25">
      <c r="A88" s="25"/>
      <c r="B88" s="21"/>
      <c r="C88" s="21"/>
    </row>
    <row r="89" spans="1:14" ht="15" customHeight="1" x14ac:dyDescent="0.25">
      <c r="A89" s="182" t="s">
        <v>37</v>
      </c>
      <c r="B89" s="186"/>
      <c r="C89" s="186"/>
      <c r="D89" s="186"/>
      <c r="E89" s="186"/>
      <c r="F89" s="186"/>
      <c r="G89" s="186"/>
    </row>
    <row r="90" spans="1:14" ht="15" customHeight="1" x14ac:dyDescent="0.25">
      <c r="A90" s="19" t="s">
        <v>38</v>
      </c>
      <c r="B90" s="32"/>
      <c r="C90" s="20"/>
      <c r="D90" s="20"/>
      <c r="E90" s="13"/>
      <c r="F90" s="33"/>
      <c r="G90" s="34" t="s">
        <v>39</v>
      </c>
    </row>
    <row r="91" spans="1:14" ht="15" customHeight="1" x14ac:dyDescent="0.25">
      <c r="A91" s="19" t="s">
        <v>40</v>
      </c>
      <c r="B91" s="32"/>
      <c r="C91" s="20"/>
      <c r="D91" s="20"/>
      <c r="E91" s="13"/>
      <c r="F91" s="33"/>
      <c r="G91" s="34" t="s">
        <v>39</v>
      </c>
    </row>
    <row r="92" spans="1:14" ht="15" customHeight="1" x14ac:dyDescent="0.25">
      <c r="A92" s="36"/>
      <c r="B92" s="37"/>
      <c r="C92" s="38"/>
    </row>
    <row r="93" spans="1:14" ht="15" customHeight="1" x14ac:dyDescent="0.25">
      <c r="A93" s="47" t="s">
        <v>41</v>
      </c>
      <c r="B93" s="40"/>
      <c r="C93" s="20"/>
      <c r="D93" s="20"/>
      <c r="E93" s="13"/>
      <c r="F93" s="70">
        <f>IF(F90&gt;0,IF(F91&gt;0,I99*F42/F90/1000+I99*F43/F91/1000,0),0)</f>
        <v>0</v>
      </c>
      <c r="G93" s="41" t="s">
        <v>18</v>
      </c>
    </row>
    <row r="94" spans="1:14" ht="15" customHeight="1" x14ac:dyDescent="0.25">
      <c r="A94" s="25"/>
      <c r="B94" s="21"/>
      <c r="C94" s="21"/>
    </row>
    <row r="95" spans="1:14" ht="15" customHeight="1" x14ac:dyDescent="0.25">
      <c r="A95" s="25"/>
      <c r="B95" s="21"/>
      <c r="C95" s="21"/>
    </row>
    <row r="96" spans="1:14" ht="15" customHeight="1" x14ac:dyDescent="0.25">
      <c r="A96" s="57" t="s">
        <v>98</v>
      </c>
      <c r="B96" s="57" t="s">
        <v>42</v>
      </c>
      <c r="C96" s="21"/>
      <c r="H96" s="18" t="s">
        <v>154</v>
      </c>
      <c r="I96" s="18">
        <v>2.2999999999999998</v>
      </c>
      <c r="J96" s="18" t="s">
        <v>32</v>
      </c>
      <c r="K96" s="18" t="s">
        <v>165</v>
      </c>
    </row>
    <row r="97" spans="1:21" ht="15" customHeight="1" x14ac:dyDescent="0.25">
      <c r="A97" s="25"/>
      <c r="B97" s="21"/>
      <c r="C97" s="21"/>
      <c r="H97" s="18" t="s">
        <v>155</v>
      </c>
      <c r="I97" s="18">
        <v>1</v>
      </c>
      <c r="J97" s="18" t="s">
        <v>32</v>
      </c>
      <c r="K97" s="18" t="s">
        <v>166</v>
      </c>
    </row>
    <row r="98" spans="1:21" ht="15" customHeight="1" x14ac:dyDescent="0.25">
      <c r="A98" s="182" t="s">
        <v>105</v>
      </c>
      <c r="B98" s="186"/>
      <c r="C98" s="186"/>
      <c r="D98" s="186"/>
      <c r="E98" s="186"/>
      <c r="F98" s="186"/>
      <c r="G98" s="186"/>
      <c r="H98" s="18" t="s">
        <v>164</v>
      </c>
      <c r="I98" s="18">
        <v>0.9</v>
      </c>
      <c r="J98" s="18" t="s">
        <v>32</v>
      </c>
      <c r="K98" s="18" t="s">
        <v>167</v>
      </c>
    </row>
    <row r="99" spans="1:21" ht="15" customHeight="1" x14ac:dyDescent="0.25">
      <c r="A99" s="50" t="s">
        <v>69</v>
      </c>
      <c r="B99" s="26" t="s">
        <v>3</v>
      </c>
      <c r="C99" s="51"/>
      <c r="D99" s="52" t="s">
        <v>71</v>
      </c>
      <c r="E99" s="52" t="s">
        <v>72</v>
      </c>
      <c r="F99" s="26" t="s">
        <v>54</v>
      </c>
      <c r="G99" s="29"/>
      <c r="H99" s="18" t="s">
        <v>156</v>
      </c>
      <c r="I99" s="18">
        <f>I98+I97+I96</f>
        <v>4.1999999999999993</v>
      </c>
      <c r="J99" s="18" t="s">
        <v>32</v>
      </c>
    </row>
    <row r="100" spans="1:21" s="44" customFormat="1" ht="15" customHeight="1" x14ac:dyDescent="0.25">
      <c r="A100" s="53"/>
      <c r="B100" s="178" t="str">
        <f>IF(A100&lt;&gt;"",VLOOKUP(A100,$A$5:$G$26,4,FALSE),"")</f>
        <v/>
      </c>
      <c r="C100" s="179"/>
      <c r="D100" s="54">
        <f>SUMIF($A$5:$A$26,A100,$C$5:$C$26)</f>
        <v>0</v>
      </c>
      <c r="E100" s="55">
        <f>SUMIF($A$5:$A$26,A100,$F$5:$F$26)</f>
        <v>0</v>
      </c>
      <c r="F100" s="49">
        <f t="shared" ref="F100:F105" si="2">IF(B100=$H$10,I$106*D100*I$105/1000,I$107*PI()*(E100/2)^2*I$105/1000)</f>
        <v>0</v>
      </c>
      <c r="G100" s="34" t="s">
        <v>34</v>
      </c>
      <c r="H100" s="18"/>
      <c r="I100" s="18"/>
      <c r="J100" s="18"/>
      <c r="K100" s="18"/>
      <c r="L100" s="18"/>
      <c r="M100" s="18"/>
      <c r="N100" s="18"/>
      <c r="O100" s="18"/>
      <c r="P100" s="100"/>
      <c r="Q100" s="100"/>
      <c r="R100" s="100"/>
      <c r="S100" s="100"/>
      <c r="T100" s="100"/>
      <c r="U100" s="100"/>
    </row>
    <row r="101" spans="1:21" ht="15" customHeight="1" x14ac:dyDescent="0.25">
      <c r="A101" s="53"/>
      <c r="B101" s="178" t="str">
        <f>IF(A101&lt;&gt;"",VLOOKUP(A101,$A$5:$G$26,4,FALSE),"")</f>
        <v/>
      </c>
      <c r="C101" s="179"/>
      <c r="D101" s="54">
        <f>SUMIF($A$5:$A$26,A101,$C$5:$C$26)</f>
        <v>0</v>
      </c>
      <c r="E101" s="55">
        <f>SUMIF($A$5:$A$26,A101,$F$5:$F$26)</f>
        <v>0</v>
      </c>
      <c r="F101" s="49">
        <f t="shared" si="2"/>
        <v>0</v>
      </c>
      <c r="G101" s="34" t="s">
        <v>34</v>
      </c>
      <c r="L101" s="100"/>
      <c r="M101" s="100"/>
    </row>
    <row r="102" spans="1:21" ht="15" customHeight="1" x14ac:dyDescent="0.25">
      <c r="A102" s="53"/>
      <c r="B102" s="178" t="str">
        <f>IF(A102&lt;&gt;"",VLOOKUP(A102,$A$5:$G$26,4,FALSE),"")</f>
        <v/>
      </c>
      <c r="C102" s="179"/>
      <c r="D102" s="54">
        <f>SUMIF($A$5:$A$26,A102,$C$5:$C$26)</f>
        <v>0</v>
      </c>
      <c r="E102" s="55">
        <f>SUMIF($A$5:$A$26,A102,$F$5:$F$26)</f>
        <v>0</v>
      </c>
      <c r="F102" s="49">
        <f t="shared" si="2"/>
        <v>0</v>
      </c>
      <c r="G102" s="34" t="s">
        <v>34</v>
      </c>
      <c r="O102" s="100"/>
    </row>
    <row r="103" spans="1:21" ht="15" customHeight="1" x14ac:dyDescent="0.25">
      <c r="A103" s="53"/>
      <c r="B103" s="178" t="str">
        <f t="shared" ref="B103:B104" si="3">IF(A103&lt;&gt;"",VLOOKUP(A103,$A$5:$G$26,4,FALSE),"")</f>
        <v/>
      </c>
      <c r="C103" s="179"/>
      <c r="D103" s="54">
        <f t="shared" ref="D103:D104" si="4">SUMIF($A$5:$A$26,A103,$C$5:$C$26)</f>
        <v>0</v>
      </c>
      <c r="E103" s="55">
        <f t="shared" ref="E103:E104" si="5">SUMIF($A$5:$A$26,A103,$F$5:$F$26)</f>
        <v>0</v>
      </c>
      <c r="F103" s="49">
        <f t="shared" si="2"/>
        <v>0</v>
      </c>
      <c r="G103" s="34" t="s">
        <v>34</v>
      </c>
      <c r="N103" s="100"/>
    </row>
    <row r="104" spans="1:21" ht="15" customHeight="1" x14ac:dyDescent="0.25">
      <c r="A104" s="53"/>
      <c r="B104" s="178" t="str">
        <f t="shared" si="3"/>
        <v/>
      </c>
      <c r="C104" s="179"/>
      <c r="D104" s="54">
        <f t="shared" si="4"/>
        <v>0</v>
      </c>
      <c r="E104" s="55">
        <f t="shared" si="5"/>
        <v>0</v>
      </c>
      <c r="F104" s="49">
        <f t="shared" si="2"/>
        <v>0</v>
      </c>
      <c r="G104" s="34" t="s">
        <v>34</v>
      </c>
    </row>
    <row r="105" spans="1:21" ht="15" customHeight="1" x14ac:dyDescent="0.25">
      <c r="A105" s="53"/>
      <c r="B105" s="178" t="str">
        <f>IF(A105&lt;&gt;"",VLOOKUP(A105,$A$5:$G$26,4,FALSE),"")</f>
        <v/>
      </c>
      <c r="C105" s="179"/>
      <c r="D105" s="54">
        <f>SUMIF($A$5:$A$26,A105,$C$5:$C$26)</f>
        <v>0</v>
      </c>
      <c r="E105" s="55">
        <f>SUMIF($A$5:$A$26,A105,$F$5:$F$26)</f>
        <v>0</v>
      </c>
      <c r="F105" s="49">
        <f t="shared" si="2"/>
        <v>0</v>
      </c>
      <c r="G105" s="34" t="s">
        <v>34</v>
      </c>
      <c r="H105" s="18" t="s">
        <v>157</v>
      </c>
      <c r="I105" s="18">
        <v>15</v>
      </c>
      <c r="J105" s="18" t="s">
        <v>158</v>
      </c>
      <c r="K105" s="100"/>
    </row>
    <row r="106" spans="1:21" ht="15" customHeight="1" x14ac:dyDescent="0.25">
      <c r="A106" s="36"/>
      <c r="B106" s="37"/>
      <c r="C106" s="38"/>
      <c r="H106" s="18" t="s">
        <v>159</v>
      </c>
      <c r="I106" s="120">
        <v>1.1000000000000001</v>
      </c>
    </row>
    <row r="107" spans="1:21" ht="15" customHeight="1" x14ac:dyDescent="0.25">
      <c r="A107" s="26" t="s">
        <v>70</v>
      </c>
      <c r="B107" s="40"/>
      <c r="C107" s="20"/>
      <c r="D107" s="20"/>
      <c r="E107" s="13"/>
      <c r="F107" s="39">
        <f>SUM(F100:F105)</f>
        <v>0</v>
      </c>
      <c r="G107" s="41" t="s">
        <v>18</v>
      </c>
      <c r="H107" s="18" t="s">
        <v>160</v>
      </c>
      <c r="I107" s="18">
        <v>1.8</v>
      </c>
      <c r="J107" s="18" t="s">
        <v>150</v>
      </c>
    </row>
    <row r="108" spans="1:21" ht="15" customHeight="1" x14ac:dyDescent="0.25">
      <c r="A108" s="25"/>
      <c r="B108" s="21"/>
      <c r="C108" s="21"/>
    </row>
    <row r="109" spans="1:21" ht="15" customHeight="1" x14ac:dyDescent="0.25">
      <c r="A109" s="25"/>
      <c r="B109" s="21"/>
      <c r="C109" s="21"/>
    </row>
    <row r="110" spans="1:21" ht="15" customHeight="1" x14ac:dyDescent="0.25">
      <c r="A110" s="57" t="s">
        <v>97</v>
      </c>
      <c r="B110" s="57" t="s">
        <v>113</v>
      </c>
      <c r="C110" s="21"/>
    </row>
    <row r="111" spans="1:21" ht="15" customHeight="1" x14ac:dyDescent="0.25">
      <c r="A111" s="25"/>
      <c r="B111" s="21"/>
      <c r="C111" s="21"/>
    </row>
    <row r="112" spans="1:21" ht="15" customHeight="1" x14ac:dyDescent="0.25">
      <c r="A112" s="30" t="s">
        <v>114</v>
      </c>
      <c r="B112" s="21"/>
      <c r="C112" s="21"/>
    </row>
    <row r="113" spans="1:7" ht="50.1" customHeight="1" x14ac:dyDescent="0.25">
      <c r="A113" s="175"/>
      <c r="B113" s="180"/>
      <c r="C113" s="180"/>
      <c r="D113" s="180"/>
      <c r="E113" s="181"/>
      <c r="F113" s="56"/>
      <c r="G113" s="34" t="s">
        <v>34</v>
      </c>
    </row>
    <row r="114" spans="1:7" ht="50.1" customHeight="1" x14ac:dyDescent="0.25">
      <c r="A114" s="175"/>
      <c r="B114" s="180"/>
      <c r="C114" s="180"/>
      <c r="D114" s="180"/>
      <c r="E114" s="181"/>
      <c r="F114" s="56"/>
      <c r="G114" s="34" t="s">
        <v>34</v>
      </c>
    </row>
    <row r="115" spans="1:7" ht="50.1" customHeight="1" x14ac:dyDescent="0.25">
      <c r="A115" s="175" t="s">
        <v>5</v>
      </c>
      <c r="B115" s="180"/>
      <c r="C115" s="180"/>
      <c r="D115" s="180"/>
      <c r="E115" s="181"/>
      <c r="F115" s="56"/>
      <c r="G115" s="34" t="s">
        <v>34</v>
      </c>
    </row>
    <row r="116" spans="1:7" ht="50.1" customHeight="1" x14ac:dyDescent="0.25">
      <c r="A116" s="199"/>
      <c r="B116" s="200"/>
      <c r="C116" s="200"/>
      <c r="D116" s="200"/>
      <c r="E116" s="201"/>
      <c r="F116" s="56"/>
      <c r="G116" s="34" t="s">
        <v>34</v>
      </c>
    </row>
    <row r="117" spans="1:7" ht="50.1" customHeight="1" x14ac:dyDescent="0.25">
      <c r="A117" s="199"/>
      <c r="B117" s="200"/>
      <c r="C117" s="200"/>
      <c r="D117" s="200"/>
      <c r="E117" s="201"/>
      <c r="F117" s="56"/>
      <c r="G117" s="34" t="s">
        <v>34</v>
      </c>
    </row>
    <row r="118" spans="1:7" ht="50.1" customHeight="1" x14ac:dyDescent="0.25">
      <c r="A118" s="175" t="s">
        <v>5</v>
      </c>
      <c r="B118" s="180"/>
      <c r="C118" s="180"/>
      <c r="D118" s="180"/>
      <c r="E118" s="181"/>
      <c r="F118" s="56"/>
      <c r="G118" s="34" t="s">
        <v>34</v>
      </c>
    </row>
    <row r="119" spans="1:7" ht="15.75" customHeight="1" x14ac:dyDescent="0.25"/>
    <row r="120" spans="1:7" ht="15.75" customHeight="1" x14ac:dyDescent="0.25">
      <c r="A120" s="47" t="s">
        <v>43</v>
      </c>
      <c r="B120" s="40"/>
      <c r="C120" s="20"/>
      <c r="D120" s="20"/>
      <c r="E120" s="13"/>
      <c r="F120" s="49">
        <f>SUM(F113:F118)</f>
        <v>0</v>
      </c>
      <c r="G120" s="41" t="s">
        <v>18</v>
      </c>
    </row>
    <row r="121" spans="1:7" ht="15.75" customHeight="1" x14ac:dyDescent="0.25"/>
  </sheetData>
  <sheetProtection algorithmName="SHA-512" hashValue="8CR7rK0UzTrI1J7Kc67BRMpz+846Z8Gb9xfu3nI5bUwHV0cSMPCeYqp58XXjSAjFLyipp3Nv4fyEEdUT52cr4w==" saltValue="HJJsZiN9BX5bAZBZSAoaJg==" spinCount="100000" sheet="1" objects="1" scenarios="1" selectLockedCells="1"/>
  <protectedRanges>
    <protectedRange password="CDC0" sqref="C5:G26" name="Benzintanks"/>
  </protectedRanges>
  <customSheetViews>
    <customSheetView guid="{E1EFECED-200B-4694-B1B1-39596CE047E7}" showPageBreaks="1" showGridLines="0" printArea="1" view="pageLayout">
      <selection activeCell="C5" sqref="C5:G24"/>
      <rowBreaks count="3" manualBreakCount="3">
        <brk id="25" max="6" man="1"/>
        <brk id="67" max="6" man="1"/>
        <brk id="106" max="6" man="1"/>
      </rowBreaks>
      <pageMargins left="0.74803149606299213" right="0.70866141732283472" top="1.299212598425197" bottom="0.86614173228346458" header="0.23622047244094491" footer="0.51181102362204722"/>
      <pageSetup paperSize="9" scale="95" orientation="portrait" r:id="rId1"/>
      <headerFooter alignWithMargins="0">
        <oddHeader>&amp;L&amp;G&amp;R&amp;G</oddHeader>
        <oddFooter>&amp;L&amp;"Arial,Standard"Verabschiedet durch LKT, 10. März 2015&amp;R&amp;"Arial,Standard"Seite &amp;P von &amp;N</oddFooter>
      </headerFooter>
    </customSheetView>
  </customSheetViews>
  <mergeCells count="63">
    <mergeCell ref="A29:F29"/>
    <mergeCell ref="A114:E114"/>
    <mergeCell ref="A115:E115"/>
    <mergeCell ref="A118:E118"/>
    <mergeCell ref="A81:B81"/>
    <mergeCell ref="A82:B82"/>
    <mergeCell ref="C82:E82"/>
    <mergeCell ref="A89:G89"/>
    <mergeCell ref="B105:C105"/>
    <mergeCell ref="C81:E81"/>
    <mergeCell ref="A98:G98"/>
    <mergeCell ref="B100:C100"/>
    <mergeCell ref="B101:C101"/>
    <mergeCell ref="B102:C102"/>
    <mergeCell ref="A116:E116"/>
    <mergeCell ref="A117:E117"/>
    <mergeCell ref="B103:C103"/>
    <mergeCell ref="B104:C104"/>
    <mergeCell ref="A113:E113"/>
    <mergeCell ref="A31:G31"/>
    <mergeCell ref="A48:G48"/>
    <mergeCell ref="A76:G76"/>
    <mergeCell ref="F32:G32"/>
    <mergeCell ref="F33:G33"/>
    <mergeCell ref="F34:G34"/>
    <mergeCell ref="F43:G43"/>
    <mergeCell ref="F42:G42"/>
    <mergeCell ref="F35:G35"/>
    <mergeCell ref="F36:G36"/>
    <mergeCell ref="F37:G37"/>
    <mergeCell ref="F38:G38"/>
    <mergeCell ref="F39:G39"/>
    <mergeCell ref="F40:G40"/>
    <mergeCell ref="F41:G41"/>
    <mergeCell ref="A78:B78"/>
    <mergeCell ref="A79:B79"/>
    <mergeCell ref="A80:B80"/>
    <mergeCell ref="C78:E78"/>
    <mergeCell ref="C79:E79"/>
    <mergeCell ref="C80:E80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4:E24"/>
    <mergeCell ref="D25:E25"/>
    <mergeCell ref="D26:E26"/>
    <mergeCell ref="D19:E19"/>
    <mergeCell ref="D20:E20"/>
    <mergeCell ref="D21:E21"/>
    <mergeCell ref="D22:E22"/>
    <mergeCell ref="D23:E23"/>
  </mergeCells>
  <phoneticPr fontId="0" type="noConversion"/>
  <dataValidations disablePrompts="1" count="3">
    <dataValidation type="list" allowBlank="1" showErrorMessage="1" sqref="B5:B26" xr:uid="{00000000-0002-0000-0100-000000000000}">
      <formula1>$H$5:$H$6</formula1>
    </dataValidation>
    <dataValidation type="list" allowBlank="1" showInputMessage="1" showErrorMessage="1" sqref="D5:E26" xr:uid="{00000000-0002-0000-0100-000001000000}">
      <formula1>Tanktyp</formula1>
    </dataValidation>
    <dataValidation type="list" allowBlank="1" showInputMessage="1" showErrorMessage="1" sqref="F35:G35" xr:uid="{00000000-0002-0000-0100-000002000000}">
      <formula1>$H$16:$H$20</formula1>
    </dataValidation>
  </dataValidations>
  <hyperlinks>
    <hyperlink ref="E49" r:id="rId2" xr:uid="{00000000-0004-0000-0100-000001000000}"/>
  </hyperlinks>
  <pageMargins left="0.74803149606299213" right="0.70866141732283472" top="1.299212598425197" bottom="0.86614173228346458" header="0.23622047244094491" footer="0.51181102362204722"/>
  <pageSetup paperSize="9" fitToHeight="0" orientation="portrait" r:id="rId3"/>
  <headerFooter alignWithMargins="0">
    <oddHeader>&amp;L&amp;G&amp;R&amp;G</oddHeader>
    <oddFooter>&amp;L&amp;"Arial,Standard"Verabschiedet durch LKT, 20. März 2018
V9 - letzte Anpassung 22.06.2023&amp;R&amp;"Arial,Standard"Seite &amp;P von &amp;N</oddFooter>
  </headerFooter>
  <rowBreaks count="3" manualBreakCount="3">
    <brk id="29" max="6" man="1"/>
    <brk id="72" max="6" man="1"/>
    <brk id="108" max="6" man="1"/>
  </rowBreaks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S101"/>
  <sheetViews>
    <sheetView showGridLines="0" zoomScaleNormal="100" workbookViewId="0">
      <selection activeCell="D8" sqref="D8:E8"/>
    </sheetView>
  </sheetViews>
  <sheetFormatPr baseColWidth="10" defaultColWidth="11.42578125" defaultRowHeight="13.5" x14ac:dyDescent="0.25"/>
  <cols>
    <col min="1" max="1" width="8.85546875" style="17" customWidth="1"/>
    <col min="2" max="2" width="9.7109375" style="17" customWidth="1"/>
    <col min="3" max="3" width="11.42578125" style="17"/>
    <col min="4" max="4" width="14.5703125" style="17" customWidth="1"/>
    <col min="5" max="5" width="17.5703125" style="17" customWidth="1"/>
    <col min="6" max="6" width="12.5703125" style="17" customWidth="1"/>
    <col min="7" max="7" width="12.28515625" style="17" customWidth="1"/>
    <col min="8" max="8" width="34.7109375" style="18" customWidth="1"/>
    <col min="9" max="14" width="11.42578125" style="18" customWidth="1"/>
    <col min="15" max="15" width="11.42578125" style="135" customWidth="1"/>
    <col min="16" max="16" width="11.140625" style="135" customWidth="1"/>
    <col min="17" max="17" width="11.85546875" style="135" customWidth="1"/>
    <col min="18" max="18" width="10.7109375" style="17" customWidth="1"/>
    <col min="19" max="19" width="16.28515625" style="17" customWidth="1"/>
    <col min="20" max="16384" width="11.42578125" style="17"/>
  </cols>
  <sheetData>
    <row r="1" spans="1:19" ht="18" x14ac:dyDescent="0.25">
      <c r="A1" s="57" t="s">
        <v>104</v>
      </c>
      <c r="B1" s="57" t="s">
        <v>112</v>
      </c>
      <c r="C1" s="21"/>
      <c r="D1" s="21"/>
      <c r="E1" s="21"/>
      <c r="F1" s="21"/>
      <c r="G1" s="21"/>
      <c r="H1" s="132" t="s">
        <v>223</v>
      </c>
    </row>
    <row r="2" spans="1:19" ht="14.25" x14ac:dyDescent="0.25">
      <c r="A2" s="25"/>
      <c r="B2" s="21"/>
      <c r="C2" s="21"/>
      <c r="D2" s="21"/>
      <c r="E2" s="21"/>
      <c r="F2" s="21"/>
      <c r="G2" s="21"/>
    </row>
    <row r="3" spans="1:19" ht="34.5" customHeight="1" x14ac:dyDescent="0.25">
      <c r="A3" s="16" t="s">
        <v>0</v>
      </c>
      <c r="B3" s="16" t="s">
        <v>1</v>
      </c>
      <c r="C3" s="16" t="s">
        <v>2</v>
      </c>
      <c r="D3" s="167" t="s">
        <v>3</v>
      </c>
      <c r="E3" s="168"/>
      <c r="F3" s="16" t="s">
        <v>4</v>
      </c>
      <c r="G3" s="16" t="s">
        <v>109</v>
      </c>
      <c r="H3" s="18" t="s">
        <v>3</v>
      </c>
      <c r="J3" s="18" t="s">
        <v>80</v>
      </c>
      <c r="O3" s="18"/>
    </row>
    <row r="4" spans="1:19" ht="20.100000000000001" customHeight="1" x14ac:dyDescent="0.25">
      <c r="A4" s="58"/>
      <c r="B4" s="138" t="s">
        <v>20</v>
      </c>
      <c r="C4" s="59"/>
      <c r="D4" s="209"/>
      <c r="E4" s="210"/>
      <c r="F4" s="60"/>
      <c r="G4" s="59"/>
      <c r="H4" s="114" t="s">
        <v>196</v>
      </c>
      <c r="J4" s="115" t="str">
        <f>IF(G4&gt;0,G4/F4,"")</f>
        <v/>
      </c>
      <c r="O4" s="18"/>
      <c r="P4" s="136"/>
    </row>
    <row r="5" spans="1:19" ht="20.100000000000001" customHeight="1" x14ac:dyDescent="0.25">
      <c r="A5" s="58"/>
      <c r="B5" s="138" t="s">
        <v>20</v>
      </c>
      <c r="C5" s="59"/>
      <c r="D5" s="209"/>
      <c r="E5" s="210"/>
      <c r="F5" s="60"/>
      <c r="G5" s="59"/>
      <c r="H5" s="114" t="s">
        <v>22</v>
      </c>
      <c r="J5" s="115" t="str">
        <f t="shared" ref="J5:J23" si="0">IF(G5&gt;0,G5/F5,"")</f>
        <v/>
      </c>
      <c r="O5" s="18"/>
      <c r="P5" s="137"/>
      <c r="Q5" s="137"/>
      <c r="R5" s="101"/>
      <c r="S5" s="101"/>
    </row>
    <row r="6" spans="1:19" ht="20.100000000000001" customHeight="1" x14ac:dyDescent="0.25">
      <c r="A6" s="58"/>
      <c r="B6" s="138" t="s">
        <v>20</v>
      </c>
      <c r="C6" s="59"/>
      <c r="D6" s="209"/>
      <c r="E6" s="210"/>
      <c r="F6" s="60"/>
      <c r="G6" s="59"/>
      <c r="H6" s="114" t="s">
        <v>23</v>
      </c>
      <c r="J6" s="115" t="str">
        <f t="shared" si="0"/>
        <v/>
      </c>
      <c r="O6" s="18"/>
      <c r="P6" s="137"/>
      <c r="Q6" s="137"/>
      <c r="R6" s="101"/>
      <c r="S6" s="101"/>
    </row>
    <row r="7" spans="1:19" ht="20.100000000000001" customHeight="1" x14ac:dyDescent="0.25">
      <c r="A7" s="58"/>
      <c r="B7" s="138" t="s">
        <v>20</v>
      </c>
      <c r="C7" s="59"/>
      <c r="D7" s="209"/>
      <c r="E7" s="210"/>
      <c r="F7" s="60"/>
      <c r="G7" s="59"/>
      <c r="J7" s="115" t="str">
        <f t="shared" si="0"/>
        <v/>
      </c>
      <c r="O7" s="18"/>
      <c r="P7" s="137"/>
      <c r="Q7" s="137"/>
      <c r="R7" s="101"/>
      <c r="S7" s="101"/>
    </row>
    <row r="8" spans="1:19" ht="20.100000000000001" customHeight="1" x14ac:dyDescent="0.25">
      <c r="A8" s="58"/>
      <c r="B8" s="138" t="s">
        <v>20</v>
      </c>
      <c r="C8" s="59"/>
      <c r="D8" s="209"/>
      <c r="E8" s="210"/>
      <c r="F8" s="60"/>
      <c r="G8" s="59"/>
      <c r="J8" s="115" t="str">
        <f t="shared" si="0"/>
        <v/>
      </c>
      <c r="O8" s="18"/>
      <c r="P8" s="137"/>
      <c r="Q8" s="137"/>
      <c r="R8" s="101"/>
      <c r="S8" s="101"/>
    </row>
    <row r="9" spans="1:19" ht="20.100000000000001" customHeight="1" x14ac:dyDescent="0.25">
      <c r="A9" s="58"/>
      <c r="B9" s="138" t="s">
        <v>20</v>
      </c>
      <c r="C9" s="59"/>
      <c r="D9" s="209"/>
      <c r="E9" s="210"/>
      <c r="F9" s="60"/>
      <c r="G9" s="59"/>
      <c r="J9" s="115" t="str">
        <f t="shared" si="0"/>
        <v/>
      </c>
      <c r="O9" s="18"/>
      <c r="Q9" s="137"/>
      <c r="S9" s="101"/>
    </row>
    <row r="10" spans="1:19" ht="20.100000000000001" customHeight="1" x14ac:dyDescent="0.25">
      <c r="A10" s="58"/>
      <c r="B10" s="138" t="s">
        <v>20</v>
      </c>
      <c r="C10" s="59"/>
      <c r="D10" s="209"/>
      <c r="E10" s="210"/>
      <c r="F10" s="60"/>
      <c r="G10" s="59"/>
      <c r="J10" s="115" t="str">
        <f t="shared" ref="J10" si="1">IF(G10&gt;0,G10/F10,"")</f>
        <v/>
      </c>
      <c r="O10" s="18"/>
      <c r="P10" s="137"/>
      <c r="Q10" s="137"/>
      <c r="S10" s="101"/>
    </row>
    <row r="11" spans="1:19" ht="20.100000000000001" customHeight="1" x14ac:dyDescent="0.25">
      <c r="A11" s="58"/>
      <c r="B11" s="138" t="s">
        <v>20</v>
      </c>
      <c r="C11" s="59"/>
      <c r="D11" s="209"/>
      <c r="E11" s="210"/>
      <c r="F11" s="60"/>
      <c r="G11" s="59"/>
      <c r="J11" s="115" t="str">
        <f>IF(G11&gt;0,G11/F11,"")</f>
        <v/>
      </c>
      <c r="O11" s="18"/>
      <c r="P11" s="137"/>
      <c r="Q11" s="137"/>
      <c r="R11" s="101"/>
      <c r="S11" s="101"/>
    </row>
    <row r="12" spans="1:19" ht="20.100000000000001" customHeight="1" x14ac:dyDescent="0.25">
      <c r="A12" s="58"/>
      <c r="B12" s="138" t="s">
        <v>20</v>
      </c>
      <c r="C12" s="59"/>
      <c r="D12" s="209"/>
      <c r="E12" s="210"/>
      <c r="F12" s="60"/>
      <c r="G12" s="59"/>
      <c r="J12" s="115" t="str">
        <f t="shared" si="0"/>
        <v/>
      </c>
      <c r="O12" s="18"/>
      <c r="P12" s="137"/>
      <c r="Q12" s="137"/>
      <c r="S12" s="101"/>
    </row>
    <row r="13" spans="1:19" ht="20.100000000000001" customHeight="1" x14ac:dyDescent="0.25">
      <c r="A13" s="58"/>
      <c r="B13" s="138" t="s">
        <v>20</v>
      </c>
      <c r="C13" s="59"/>
      <c r="D13" s="209"/>
      <c r="E13" s="210"/>
      <c r="F13" s="60"/>
      <c r="G13" s="59"/>
      <c r="J13" s="115" t="str">
        <f>IF(G13&gt;0,G13/F13,"")</f>
        <v/>
      </c>
      <c r="O13" s="18"/>
      <c r="P13" s="137"/>
      <c r="Q13" s="137"/>
      <c r="R13" s="101"/>
      <c r="S13" s="101"/>
    </row>
    <row r="14" spans="1:19" ht="20.100000000000001" customHeight="1" x14ac:dyDescent="0.25">
      <c r="A14" s="58"/>
      <c r="B14" s="138" t="s">
        <v>20</v>
      </c>
      <c r="C14" s="59"/>
      <c r="D14" s="209"/>
      <c r="E14" s="210"/>
      <c r="F14" s="60"/>
      <c r="G14" s="59"/>
      <c r="J14" s="115" t="str">
        <f t="shared" si="0"/>
        <v/>
      </c>
      <c r="O14" s="18"/>
      <c r="P14" s="137"/>
      <c r="Q14" s="137"/>
      <c r="R14" s="101"/>
      <c r="S14" s="101"/>
    </row>
    <row r="15" spans="1:19" ht="20.100000000000001" customHeight="1" x14ac:dyDescent="0.25">
      <c r="A15" s="58"/>
      <c r="B15" s="138" t="s">
        <v>20</v>
      </c>
      <c r="C15" s="59"/>
      <c r="D15" s="209"/>
      <c r="E15" s="210"/>
      <c r="F15" s="60"/>
      <c r="G15" s="59"/>
      <c r="J15" s="115" t="str">
        <f t="shared" ref="J15" si="2">IF(G15&gt;0,G15/F15,"")</f>
        <v/>
      </c>
      <c r="O15" s="18"/>
      <c r="P15" s="137"/>
      <c r="Q15" s="137"/>
      <c r="S15" s="101"/>
    </row>
    <row r="16" spans="1:19" ht="20.100000000000001" customHeight="1" x14ac:dyDescent="0.25">
      <c r="A16" s="58"/>
      <c r="B16" s="138" t="s">
        <v>20</v>
      </c>
      <c r="C16" s="59"/>
      <c r="D16" s="209"/>
      <c r="E16" s="210"/>
      <c r="F16" s="60"/>
      <c r="G16" s="59"/>
      <c r="J16" s="115" t="str">
        <f>IF(G16&gt;0,G16/F16,"")</f>
        <v/>
      </c>
      <c r="O16" s="18"/>
      <c r="P16" s="137"/>
      <c r="Q16" s="137"/>
      <c r="R16" s="101"/>
      <c r="S16" s="101"/>
    </row>
    <row r="17" spans="1:19" ht="20.100000000000001" customHeight="1" x14ac:dyDescent="0.25">
      <c r="A17" s="58"/>
      <c r="B17" s="138" t="s">
        <v>20</v>
      </c>
      <c r="C17" s="59"/>
      <c r="D17" s="209"/>
      <c r="E17" s="210"/>
      <c r="F17" s="60"/>
      <c r="G17" s="59"/>
      <c r="J17" s="115" t="str">
        <f t="shared" ref="J17" si="3">IF(G17&gt;0,G17/F17,"")</f>
        <v/>
      </c>
      <c r="O17" s="18"/>
      <c r="P17" s="137"/>
      <c r="Q17" s="137"/>
      <c r="R17" s="101"/>
      <c r="S17" s="101"/>
    </row>
    <row r="18" spans="1:19" ht="20.100000000000001" customHeight="1" x14ac:dyDescent="0.25">
      <c r="A18" s="58"/>
      <c r="B18" s="138" t="s">
        <v>20</v>
      </c>
      <c r="C18" s="59"/>
      <c r="D18" s="209"/>
      <c r="E18" s="210"/>
      <c r="F18" s="60"/>
      <c r="G18" s="59"/>
      <c r="J18" s="115" t="str">
        <f t="shared" si="0"/>
        <v/>
      </c>
      <c r="O18" s="18"/>
    </row>
    <row r="19" spans="1:19" ht="20.100000000000001" customHeight="1" x14ac:dyDescent="0.25">
      <c r="A19" s="58"/>
      <c r="B19" s="138" t="s">
        <v>20</v>
      </c>
      <c r="C19" s="59"/>
      <c r="D19" s="209"/>
      <c r="E19" s="210"/>
      <c r="F19" s="60"/>
      <c r="G19" s="59"/>
      <c r="J19" s="115" t="str">
        <f t="shared" ref="J19" si="4">IF(G19&gt;0,G19/F19,"")</f>
        <v/>
      </c>
      <c r="O19" s="18"/>
    </row>
    <row r="20" spans="1:19" ht="20.100000000000001" customHeight="1" x14ac:dyDescent="0.25">
      <c r="A20" s="58"/>
      <c r="B20" s="138" t="s">
        <v>20</v>
      </c>
      <c r="C20" s="59"/>
      <c r="D20" s="209"/>
      <c r="E20" s="210"/>
      <c r="F20" s="60"/>
      <c r="G20" s="59"/>
      <c r="J20" s="115" t="str">
        <f t="shared" si="0"/>
        <v/>
      </c>
      <c r="O20" s="18"/>
    </row>
    <row r="21" spans="1:19" ht="20.100000000000001" customHeight="1" x14ac:dyDescent="0.25">
      <c r="A21" s="58"/>
      <c r="B21" s="138" t="s">
        <v>20</v>
      </c>
      <c r="C21" s="59"/>
      <c r="D21" s="209"/>
      <c r="E21" s="210"/>
      <c r="F21" s="60"/>
      <c r="G21" s="59"/>
      <c r="J21" s="115" t="str">
        <f t="shared" si="0"/>
        <v/>
      </c>
      <c r="O21" s="18"/>
    </row>
    <row r="22" spans="1:19" ht="20.100000000000001" customHeight="1" x14ac:dyDescent="0.25">
      <c r="A22" s="58"/>
      <c r="B22" s="138" t="s">
        <v>20</v>
      </c>
      <c r="C22" s="59"/>
      <c r="D22" s="209"/>
      <c r="E22" s="210"/>
      <c r="F22" s="60"/>
      <c r="G22" s="59"/>
      <c r="J22" s="115" t="str">
        <f t="shared" si="0"/>
        <v/>
      </c>
      <c r="O22" s="18"/>
    </row>
    <row r="23" spans="1:19" ht="20.100000000000001" customHeight="1" x14ac:dyDescent="0.25">
      <c r="A23" s="58"/>
      <c r="B23" s="138" t="s">
        <v>20</v>
      </c>
      <c r="C23" s="59"/>
      <c r="D23" s="209"/>
      <c r="E23" s="210"/>
      <c r="F23" s="60"/>
      <c r="G23" s="59"/>
      <c r="J23" s="115" t="str">
        <f t="shared" si="0"/>
        <v/>
      </c>
      <c r="O23" s="18"/>
    </row>
    <row r="24" spans="1:19" ht="14.25" x14ac:dyDescent="0.25">
      <c r="A24" s="25"/>
      <c r="B24" s="21"/>
      <c r="C24" s="21"/>
      <c r="D24" s="21"/>
      <c r="E24" s="21"/>
      <c r="F24" s="21"/>
      <c r="G24" s="21"/>
      <c r="J24" s="115"/>
      <c r="O24" s="18"/>
    </row>
    <row r="25" spans="1:19" ht="14.25" x14ac:dyDescent="0.25">
      <c r="A25" s="182" t="s">
        <v>106</v>
      </c>
      <c r="B25" s="183"/>
      <c r="C25" s="183"/>
      <c r="D25" s="183"/>
      <c r="E25" s="183"/>
      <c r="F25" s="183"/>
      <c r="G25" s="183"/>
      <c r="J25" s="115"/>
      <c r="O25" s="18"/>
    </row>
    <row r="26" spans="1:19" ht="14.25" x14ac:dyDescent="0.25">
      <c r="A26" s="36"/>
      <c r="B26" s="61"/>
      <c r="C26" s="61"/>
      <c r="D26" s="61"/>
      <c r="E26" s="61"/>
      <c r="F26" s="61"/>
      <c r="G26" s="61"/>
      <c r="O26" s="18"/>
    </row>
    <row r="27" spans="1:19" ht="16.5" x14ac:dyDescent="0.25">
      <c r="A27" s="62" t="s">
        <v>12</v>
      </c>
      <c r="B27" s="69"/>
      <c r="C27" s="31" t="s">
        <v>81</v>
      </c>
      <c r="D27" s="20"/>
      <c r="E27" s="64" t="s">
        <v>77</v>
      </c>
      <c r="F27" s="208">
        <f>SUM(G4:G23)</f>
        <v>0</v>
      </c>
      <c r="G27" s="188"/>
      <c r="O27" s="18"/>
    </row>
    <row r="28" spans="1:19" ht="16.5" x14ac:dyDescent="0.25">
      <c r="A28" s="67"/>
      <c r="B28" s="68"/>
      <c r="C28" s="31" t="s">
        <v>82</v>
      </c>
      <c r="D28" s="20"/>
      <c r="E28" s="64" t="s">
        <v>77</v>
      </c>
      <c r="F28" s="187">
        <f>F27</f>
        <v>0</v>
      </c>
      <c r="G28" s="188"/>
      <c r="O28" s="18"/>
    </row>
    <row r="29" spans="1:19" ht="14.25" x14ac:dyDescent="0.25">
      <c r="A29" s="25"/>
      <c r="B29" s="21"/>
      <c r="C29" s="21"/>
      <c r="D29" s="21"/>
      <c r="E29" s="21"/>
      <c r="F29" s="21"/>
      <c r="G29" s="21"/>
      <c r="O29" s="18"/>
    </row>
    <row r="30" spans="1:19" ht="14.25" x14ac:dyDescent="0.25">
      <c r="A30" s="25"/>
      <c r="B30" s="21"/>
      <c r="C30" s="21"/>
      <c r="O30" s="18"/>
    </row>
    <row r="31" spans="1:19" ht="18" x14ac:dyDescent="0.25">
      <c r="A31" s="57" t="s">
        <v>96</v>
      </c>
      <c r="B31" s="57" t="s">
        <v>13</v>
      </c>
      <c r="C31" s="21"/>
      <c r="O31" s="18"/>
    </row>
    <row r="32" spans="1:19" ht="14.25" x14ac:dyDescent="0.25">
      <c r="A32" s="25"/>
      <c r="B32" s="21"/>
      <c r="C32" s="21"/>
      <c r="O32" s="18"/>
    </row>
    <row r="33" spans="1:15" ht="14.25" x14ac:dyDescent="0.25">
      <c r="A33" s="182" t="s">
        <v>108</v>
      </c>
      <c r="B33" s="186"/>
      <c r="C33" s="186"/>
      <c r="D33" s="186"/>
      <c r="E33" s="186"/>
      <c r="F33" s="186"/>
      <c r="G33" s="186"/>
      <c r="O33" s="18"/>
    </row>
    <row r="34" spans="1:15" ht="14.25" x14ac:dyDescent="0.25">
      <c r="A34" s="25"/>
      <c r="B34" s="21"/>
      <c r="C34" s="21"/>
      <c r="O34" s="18"/>
    </row>
    <row r="35" spans="1:15" ht="39" customHeight="1" x14ac:dyDescent="0.25">
      <c r="A35" s="202" t="s">
        <v>83</v>
      </c>
      <c r="B35" s="203"/>
      <c r="C35" s="203"/>
      <c r="D35" s="203"/>
      <c r="E35" s="204"/>
      <c r="F35" s="12">
        <f>SUMIFS($C$4:$C$23,$D$4:$D$23,$H$4)</f>
        <v>0</v>
      </c>
      <c r="G35" s="13" t="s">
        <v>14</v>
      </c>
      <c r="O35" s="18"/>
    </row>
    <row r="36" spans="1:15" ht="30" customHeight="1" x14ac:dyDescent="0.25">
      <c r="A36" s="202" t="s">
        <v>85</v>
      </c>
      <c r="B36" s="205"/>
      <c r="C36" s="205"/>
      <c r="D36" s="205"/>
      <c r="E36" s="206"/>
      <c r="F36" s="12">
        <f>SUMIFS($G$4:$G$23,$D$4:$D$23,$H$4)</f>
        <v>0</v>
      </c>
      <c r="G36" s="13" t="s">
        <v>16</v>
      </c>
      <c r="O36" s="18"/>
    </row>
    <row r="37" spans="1:15" ht="15.75" customHeight="1" x14ac:dyDescent="0.25">
      <c r="A37" s="19" t="s">
        <v>17</v>
      </c>
      <c r="B37" s="20"/>
      <c r="C37" s="20"/>
      <c r="D37" s="20"/>
      <c r="E37" s="13"/>
      <c r="F37" s="12">
        <f>(0.057*F35+0.037*F36)/100</f>
        <v>0</v>
      </c>
      <c r="G37" s="13" t="s">
        <v>18</v>
      </c>
      <c r="O37" s="18"/>
    </row>
    <row r="38" spans="1:15" ht="14.25" x14ac:dyDescent="0.25">
      <c r="B38" s="21"/>
      <c r="C38" s="21"/>
      <c r="O38" s="18"/>
    </row>
    <row r="39" spans="1:15" ht="30.75" customHeight="1" x14ac:dyDescent="0.25">
      <c r="A39" s="202" t="s">
        <v>84</v>
      </c>
      <c r="B39" s="205"/>
      <c r="C39" s="205"/>
      <c r="D39" s="205"/>
      <c r="E39" s="206"/>
      <c r="F39" s="12">
        <f>SUMIFS($C$4:$C$23,$D$4:$D$23,$H$5)</f>
        <v>0</v>
      </c>
      <c r="G39" s="13" t="s">
        <v>14</v>
      </c>
      <c r="O39" s="18"/>
    </row>
    <row r="40" spans="1:15" ht="30" customHeight="1" x14ac:dyDescent="0.25">
      <c r="A40" s="202" t="s">
        <v>107</v>
      </c>
      <c r="B40" s="205"/>
      <c r="C40" s="205"/>
      <c r="D40" s="205"/>
      <c r="E40" s="206"/>
      <c r="F40" s="12">
        <f>SUMIFS($G$4:$G$23,$D$4:$D$23,$H$5)</f>
        <v>0</v>
      </c>
      <c r="G40" s="13" t="s">
        <v>16</v>
      </c>
      <c r="O40" s="18"/>
    </row>
    <row r="41" spans="1:15" ht="15.75" customHeight="1" x14ac:dyDescent="0.25">
      <c r="A41" s="19" t="s">
        <v>17</v>
      </c>
      <c r="B41" s="20"/>
      <c r="C41" s="20"/>
      <c r="D41" s="20"/>
      <c r="E41" s="13"/>
      <c r="F41" s="12">
        <f>(1.1345*F39+0.74*F40)/100</f>
        <v>0</v>
      </c>
      <c r="G41" s="13" t="s">
        <v>18</v>
      </c>
      <c r="O41" s="18"/>
    </row>
    <row r="42" spans="1:15" ht="15.75" customHeight="1" x14ac:dyDescent="0.25">
      <c r="B42" s="21"/>
      <c r="C42" s="21"/>
      <c r="O42" s="18"/>
    </row>
    <row r="43" spans="1:15" ht="15.75" customHeight="1" x14ac:dyDescent="0.25">
      <c r="A43" s="19" t="s">
        <v>110</v>
      </c>
      <c r="B43" s="22"/>
      <c r="C43" s="22"/>
      <c r="D43" s="20"/>
      <c r="E43" s="13"/>
      <c r="F43" s="23">
        <f>COUNTIF($D$4:$D$23,$H$6)</f>
        <v>0</v>
      </c>
      <c r="O43" s="18"/>
    </row>
    <row r="44" spans="1:15" ht="15.75" customHeight="1" x14ac:dyDescent="0.25">
      <c r="A44" s="19" t="s">
        <v>24</v>
      </c>
      <c r="B44" s="22"/>
      <c r="C44" s="20"/>
      <c r="D44" s="20"/>
      <c r="E44" s="13"/>
      <c r="F44" s="12">
        <f>(31.2*SUMIF($D$4:$D$23,$H$6,F4:F23)+F43*329.6+0.00761*SUMIF($D$4:$D$23,$H$6,J4:J23))/100</f>
        <v>0</v>
      </c>
      <c r="G44" s="24" t="s">
        <v>18</v>
      </c>
      <c r="O44" s="18"/>
    </row>
    <row r="45" spans="1:15" ht="15.75" customHeight="1" x14ac:dyDescent="0.25">
      <c r="A45" s="25"/>
      <c r="B45" s="21"/>
      <c r="C45" s="21"/>
      <c r="O45" s="18"/>
    </row>
    <row r="46" spans="1:15" ht="15.75" customHeight="1" x14ac:dyDescent="0.25">
      <c r="A46" s="26" t="s">
        <v>25</v>
      </c>
      <c r="B46" s="27"/>
      <c r="C46" s="20"/>
      <c r="D46" s="20"/>
      <c r="E46" s="13"/>
      <c r="F46" s="28">
        <f>F37+F41+F44</f>
        <v>0</v>
      </c>
      <c r="G46" s="29" t="s">
        <v>18</v>
      </c>
      <c r="O46" s="18"/>
    </row>
    <row r="47" spans="1:15" ht="14.25" x14ac:dyDescent="0.25">
      <c r="A47" s="25"/>
      <c r="B47" s="21"/>
      <c r="C47" s="21"/>
      <c r="O47" s="18"/>
    </row>
    <row r="48" spans="1:15" ht="14.25" x14ac:dyDescent="0.25">
      <c r="A48" s="25"/>
      <c r="B48" s="21"/>
      <c r="C48" s="21"/>
      <c r="O48" s="18"/>
    </row>
    <row r="49" spans="1:17" ht="18" x14ac:dyDescent="0.25">
      <c r="A49" s="57" t="s">
        <v>95</v>
      </c>
      <c r="B49" s="57" t="s">
        <v>36</v>
      </c>
      <c r="C49" s="21"/>
      <c r="O49" s="18"/>
    </row>
    <row r="50" spans="1:17" ht="14.25" x14ac:dyDescent="0.25">
      <c r="A50" s="25"/>
      <c r="B50" s="21"/>
      <c r="C50" s="21"/>
      <c r="O50" s="18"/>
    </row>
    <row r="51" spans="1:17" ht="30.75" customHeight="1" x14ac:dyDescent="0.25">
      <c r="A51" s="182" t="s">
        <v>37</v>
      </c>
      <c r="B51" s="186"/>
      <c r="C51" s="186"/>
      <c r="D51" s="186"/>
      <c r="E51" s="186"/>
      <c r="F51" s="186"/>
      <c r="G51" s="186"/>
      <c r="O51" s="18"/>
    </row>
    <row r="52" spans="1:17" ht="15.75" customHeight="1" x14ac:dyDescent="0.25">
      <c r="A52" s="25"/>
      <c r="B52" s="21"/>
      <c r="C52" s="21"/>
      <c r="O52" s="18"/>
    </row>
    <row r="53" spans="1:17" ht="15.75" customHeight="1" x14ac:dyDescent="0.25">
      <c r="A53" s="19" t="s">
        <v>78</v>
      </c>
      <c r="B53" s="32"/>
      <c r="C53" s="20"/>
      <c r="D53" s="20"/>
      <c r="E53" s="13"/>
      <c r="F53" s="33"/>
      <c r="G53" s="34" t="s">
        <v>39</v>
      </c>
      <c r="O53" s="18"/>
    </row>
    <row r="54" spans="1:17" ht="15.75" customHeight="1" x14ac:dyDescent="0.25">
      <c r="A54" s="19" t="s">
        <v>79</v>
      </c>
      <c r="B54" s="32"/>
      <c r="C54" s="20"/>
      <c r="D54" s="20"/>
      <c r="E54" s="13"/>
      <c r="F54" s="33"/>
      <c r="G54" s="34" t="s">
        <v>39</v>
      </c>
      <c r="O54" s="18"/>
    </row>
    <row r="55" spans="1:17" ht="15.75" customHeight="1" x14ac:dyDescent="0.25">
      <c r="A55" s="36"/>
      <c r="B55" s="37"/>
      <c r="C55" s="38"/>
      <c r="O55" s="18"/>
    </row>
    <row r="56" spans="1:17" ht="15.75" customHeight="1" x14ac:dyDescent="0.25">
      <c r="A56" s="47" t="s">
        <v>41</v>
      </c>
      <c r="B56" s="40"/>
      <c r="C56" s="20"/>
      <c r="D56" s="20"/>
      <c r="E56" s="13"/>
      <c r="F56" s="70">
        <f>IF(F53&gt;0,4.2*F27/F53/1000/100,0)+IF(F54&gt;0,4.2*F28/F54/1000/100,0)</f>
        <v>0</v>
      </c>
      <c r="G56" s="41" t="s">
        <v>18</v>
      </c>
      <c r="O56" s="18"/>
    </row>
    <row r="57" spans="1:17" ht="14.25" x14ac:dyDescent="0.25">
      <c r="A57" s="25"/>
      <c r="B57" s="21"/>
      <c r="C57" s="21"/>
      <c r="O57" s="18"/>
    </row>
    <row r="58" spans="1:17" ht="14.25" x14ac:dyDescent="0.25">
      <c r="A58" s="25"/>
      <c r="B58" s="21"/>
      <c r="C58" s="21"/>
      <c r="O58" s="18"/>
    </row>
    <row r="59" spans="1:17" ht="18" x14ac:dyDescent="0.25">
      <c r="A59" s="57" t="s">
        <v>94</v>
      </c>
      <c r="B59" s="57" t="s">
        <v>42</v>
      </c>
      <c r="C59" s="21"/>
      <c r="M59" s="100"/>
      <c r="O59" s="18"/>
    </row>
    <row r="60" spans="1:17" ht="14.25" x14ac:dyDescent="0.25">
      <c r="A60" s="25"/>
      <c r="B60" s="21"/>
      <c r="C60" s="21"/>
      <c r="N60" s="100"/>
      <c r="O60" s="100"/>
      <c r="P60" s="136"/>
    </row>
    <row r="61" spans="1:17" ht="14.25" x14ac:dyDescent="0.25">
      <c r="A61" s="182" t="s">
        <v>105</v>
      </c>
      <c r="B61" s="186"/>
      <c r="C61" s="186"/>
      <c r="D61" s="186"/>
      <c r="E61" s="186"/>
      <c r="F61" s="186"/>
      <c r="G61" s="186"/>
      <c r="O61" s="18"/>
    </row>
    <row r="62" spans="1:17" ht="14.25" x14ac:dyDescent="0.25">
      <c r="A62" s="25"/>
      <c r="B62" s="21"/>
      <c r="C62" s="21"/>
      <c r="O62" s="18"/>
    </row>
    <row r="63" spans="1:17" s="44" customFormat="1" ht="15.75" x14ac:dyDescent="0.25">
      <c r="A63" s="50" t="s">
        <v>69</v>
      </c>
      <c r="B63" s="52" t="s">
        <v>3</v>
      </c>
      <c r="C63" s="103"/>
      <c r="D63" s="52" t="s">
        <v>71</v>
      </c>
      <c r="E63" s="52" t="s">
        <v>72</v>
      </c>
      <c r="F63" s="52" t="s">
        <v>54</v>
      </c>
      <c r="G63" s="52"/>
      <c r="H63" s="18"/>
      <c r="I63" s="18"/>
      <c r="J63" s="18"/>
      <c r="K63" s="18"/>
      <c r="L63" s="18"/>
      <c r="M63" s="18"/>
      <c r="N63" s="18"/>
      <c r="O63" s="18"/>
      <c r="P63" s="135"/>
      <c r="Q63" s="136"/>
    </row>
    <row r="64" spans="1:17" ht="24.95" customHeight="1" x14ac:dyDescent="0.25">
      <c r="A64" s="53"/>
      <c r="B64" s="207" t="str">
        <f t="shared" ref="B64:B69" si="5">IF(A64="","",IF(A64&lt;&gt;"",VLOOKUP(A64,$A$4:$G$23,4,FALSE)))</f>
        <v/>
      </c>
      <c r="C64" s="207"/>
      <c r="D64" s="104">
        <f t="shared" ref="D64:D69" si="6">SUMIF($A$4:$A$23,A64,$C$4:$C$23)</f>
        <v>0</v>
      </c>
      <c r="E64" s="55">
        <f t="shared" ref="E64:E69" si="7">SUMIF($A$4:$A$23,A64,$F$4:$F$23)</f>
        <v>0</v>
      </c>
      <c r="F64" s="105" t="str">
        <f t="shared" ref="F64:F69" si="8">IF(A64="","",IF(OR(B64=$H$4,B64=$H$6),$I$66/4*PI()*(E64^2)*$I$64/1000,IF(B64=$H$5,D64*$I$64/1000,"Tanktyp?")))</f>
        <v/>
      </c>
      <c r="G64" s="106" t="s">
        <v>34</v>
      </c>
      <c r="H64" s="18" t="s">
        <v>157</v>
      </c>
      <c r="I64" s="18">
        <v>10</v>
      </c>
      <c r="J64" s="18" t="s">
        <v>158</v>
      </c>
      <c r="O64" s="18"/>
    </row>
    <row r="65" spans="1:15" ht="24.95" customHeight="1" x14ac:dyDescent="0.25">
      <c r="A65" s="53"/>
      <c r="B65" s="207" t="str">
        <f t="shared" si="5"/>
        <v/>
      </c>
      <c r="C65" s="207"/>
      <c r="D65" s="104">
        <f t="shared" si="6"/>
        <v>0</v>
      </c>
      <c r="E65" s="55">
        <f t="shared" si="7"/>
        <v>0</v>
      </c>
      <c r="F65" s="105" t="str">
        <f t="shared" si="8"/>
        <v/>
      </c>
      <c r="G65" s="106" t="s">
        <v>34</v>
      </c>
      <c r="H65" s="18" t="s">
        <v>159</v>
      </c>
      <c r="I65" s="120">
        <v>1.1000000000000001</v>
      </c>
      <c r="O65" s="18"/>
    </row>
    <row r="66" spans="1:15" ht="24.95" customHeight="1" x14ac:dyDescent="0.25">
      <c r="A66" s="53"/>
      <c r="B66" s="207" t="str">
        <f t="shared" si="5"/>
        <v/>
      </c>
      <c r="C66" s="207"/>
      <c r="D66" s="104">
        <f t="shared" si="6"/>
        <v>0</v>
      </c>
      <c r="E66" s="55">
        <f t="shared" si="7"/>
        <v>0</v>
      </c>
      <c r="F66" s="105" t="str">
        <f t="shared" si="8"/>
        <v/>
      </c>
      <c r="G66" s="106" t="s">
        <v>34</v>
      </c>
      <c r="H66" s="18" t="s">
        <v>160</v>
      </c>
      <c r="I66" s="18">
        <v>1.8</v>
      </c>
      <c r="J66" s="18" t="s">
        <v>150</v>
      </c>
      <c r="O66" s="18"/>
    </row>
    <row r="67" spans="1:15" ht="24.95" customHeight="1" x14ac:dyDescent="0.25">
      <c r="A67" s="53"/>
      <c r="B67" s="207" t="str">
        <f t="shared" si="5"/>
        <v/>
      </c>
      <c r="C67" s="207"/>
      <c r="D67" s="104">
        <f t="shared" si="6"/>
        <v>0</v>
      </c>
      <c r="E67" s="55">
        <f t="shared" si="7"/>
        <v>0</v>
      </c>
      <c r="F67" s="105" t="str">
        <f t="shared" si="8"/>
        <v/>
      </c>
      <c r="G67" s="106" t="s">
        <v>34</v>
      </c>
      <c r="O67" s="18"/>
    </row>
    <row r="68" spans="1:15" ht="24.95" customHeight="1" x14ac:dyDescent="0.25">
      <c r="A68" s="53"/>
      <c r="B68" s="207" t="str">
        <f t="shared" si="5"/>
        <v/>
      </c>
      <c r="C68" s="207"/>
      <c r="D68" s="104">
        <f t="shared" si="6"/>
        <v>0</v>
      </c>
      <c r="E68" s="55">
        <f t="shared" si="7"/>
        <v>0</v>
      </c>
      <c r="F68" s="105" t="str">
        <f t="shared" si="8"/>
        <v/>
      </c>
      <c r="G68" s="106" t="s">
        <v>34</v>
      </c>
      <c r="O68" s="18"/>
    </row>
    <row r="69" spans="1:15" ht="24.95" customHeight="1" x14ac:dyDescent="0.25">
      <c r="A69" s="53"/>
      <c r="B69" s="207" t="str">
        <f t="shared" si="5"/>
        <v/>
      </c>
      <c r="C69" s="207"/>
      <c r="D69" s="104">
        <f t="shared" si="6"/>
        <v>0</v>
      </c>
      <c r="E69" s="55">
        <f t="shared" si="7"/>
        <v>0</v>
      </c>
      <c r="F69" s="105" t="str">
        <f t="shared" si="8"/>
        <v/>
      </c>
      <c r="G69" s="106" t="s">
        <v>34</v>
      </c>
      <c r="O69" s="18"/>
    </row>
    <row r="70" spans="1:15" ht="14.25" customHeight="1" x14ac:dyDescent="0.25">
      <c r="A70" s="36"/>
      <c r="B70" s="37"/>
      <c r="C70" s="38"/>
      <c r="F70" s="102"/>
      <c r="O70" s="18"/>
    </row>
    <row r="71" spans="1:15" ht="14.25" customHeight="1" x14ac:dyDescent="0.25">
      <c r="A71" s="26" t="s">
        <v>70</v>
      </c>
      <c r="B71" s="40"/>
      <c r="C71" s="20"/>
      <c r="D71" s="20"/>
      <c r="E71" s="13"/>
      <c r="F71" s="71">
        <f>SUM(F64:F69)</f>
        <v>0</v>
      </c>
      <c r="G71" s="41" t="s">
        <v>18</v>
      </c>
      <c r="O71" s="18"/>
    </row>
    <row r="72" spans="1:15" ht="14.25" customHeight="1" x14ac:dyDescent="0.25">
      <c r="A72" s="25"/>
      <c r="B72" s="21"/>
      <c r="C72" s="21"/>
      <c r="O72" s="18"/>
    </row>
    <row r="73" spans="1:15" ht="14.25" customHeight="1" x14ac:dyDescent="0.25">
      <c r="A73" s="25"/>
      <c r="B73" s="21"/>
      <c r="C73" s="21"/>
      <c r="O73" s="18"/>
    </row>
    <row r="74" spans="1:15" ht="14.25" customHeight="1" x14ac:dyDescent="0.25">
      <c r="A74" s="57" t="s">
        <v>93</v>
      </c>
      <c r="B74" s="57" t="s">
        <v>113</v>
      </c>
      <c r="C74" s="21"/>
      <c r="H74" s="100"/>
      <c r="I74" s="100"/>
      <c r="J74" s="100"/>
      <c r="K74" s="100"/>
      <c r="O74" s="18"/>
    </row>
    <row r="75" spans="1:15" ht="14.25" customHeight="1" x14ac:dyDescent="0.25">
      <c r="A75" s="25"/>
      <c r="B75" s="21"/>
      <c r="C75" s="21"/>
      <c r="I75" s="121"/>
      <c r="O75" s="18"/>
    </row>
    <row r="76" spans="1:15" ht="14.25" customHeight="1" x14ac:dyDescent="0.25">
      <c r="A76" s="30" t="s">
        <v>114</v>
      </c>
      <c r="B76" s="21"/>
      <c r="C76" s="21"/>
      <c r="I76" s="121"/>
      <c r="O76" s="18"/>
    </row>
    <row r="77" spans="1:15" ht="14.25" customHeight="1" x14ac:dyDescent="0.25">
      <c r="A77" s="25"/>
      <c r="B77" s="21"/>
      <c r="C77" s="21"/>
      <c r="H77" s="100"/>
      <c r="I77" s="100"/>
      <c r="J77" s="100"/>
      <c r="K77" s="100"/>
      <c r="O77" s="18"/>
    </row>
    <row r="78" spans="1:15" ht="24.95" customHeight="1" x14ac:dyDescent="0.25">
      <c r="A78" s="175"/>
      <c r="B78" s="180"/>
      <c r="C78" s="180"/>
      <c r="D78" s="180"/>
      <c r="E78" s="181"/>
      <c r="F78" s="56"/>
      <c r="G78" s="34" t="s">
        <v>34</v>
      </c>
      <c r="O78" s="18"/>
    </row>
    <row r="79" spans="1:15" ht="24.95" customHeight="1" x14ac:dyDescent="0.25">
      <c r="A79" s="175" t="s">
        <v>5</v>
      </c>
      <c r="B79" s="180"/>
      <c r="C79" s="180"/>
      <c r="D79" s="180"/>
      <c r="E79" s="181"/>
      <c r="F79" s="56"/>
      <c r="G79" s="34" t="s">
        <v>34</v>
      </c>
      <c r="O79" s="18"/>
    </row>
    <row r="80" spans="1:15" ht="24.95" customHeight="1" x14ac:dyDescent="0.25">
      <c r="A80" s="175" t="s">
        <v>5</v>
      </c>
      <c r="B80" s="180"/>
      <c r="C80" s="180"/>
      <c r="D80" s="180"/>
      <c r="E80" s="181"/>
      <c r="F80" s="56"/>
      <c r="G80" s="34" t="s">
        <v>34</v>
      </c>
      <c r="O80" s="18"/>
    </row>
    <row r="81" spans="1:15" ht="24.95" customHeight="1" x14ac:dyDescent="0.25">
      <c r="A81" s="199"/>
      <c r="B81" s="200"/>
      <c r="C81" s="200"/>
      <c r="D81" s="200"/>
      <c r="E81" s="201"/>
      <c r="F81" s="56"/>
      <c r="G81" s="34" t="s">
        <v>34</v>
      </c>
      <c r="O81" s="18"/>
    </row>
    <row r="82" spans="1:15" ht="24.95" customHeight="1" x14ac:dyDescent="0.25">
      <c r="A82" s="175" t="s">
        <v>5</v>
      </c>
      <c r="B82" s="180"/>
      <c r="C82" s="180"/>
      <c r="D82" s="180"/>
      <c r="E82" s="181"/>
      <c r="F82" s="56"/>
      <c r="G82" s="34" t="s">
        <v>34</v>
      </c>
      <c r="O82" s="18"/>
    </row>
    <row r="83" spans="1:15" ht="24.95" customHeight="1" x14ac:dyDescent="0.25">
      <c r="A83" s="175" t="s">
        <v>5</v>
      </c>
      <c r="B83" s="180"/>
      <c r="C83" s="180"/>
      <c r="D83" s="180"/>
      <c r="E83" s="181"/>
      <c r="F83" s="56"/>
      <c r="G83" s="34" t="s">
        <v>34</v>
      </c>
      <c r="O83" s="18"/>
    </row>
    <row r="84" spans="1:15" ht="16.5" customHeight="1" x14ac:dyDescent="0.25">
      <c r="A84" s="36"/>
      <c r="B84" s="37"/>
      <c r="C84" s="38"/>
      <c r="O84" s="18"/>
    </row>
    <row r="85" spans="1:15" ht="51" customHeight="1" x14ac:dyDescent="0.25">
      <c r="A85" s="47" t="s">
        <v>43</v>
      </c>
      <c r="B85" s="40"/>
      <c r="C85" s="20"/>
      <c r="D85" s="20"/>
      <c r="E85" s="13"/>
      <c r="F85" s="49">
        <f>SUM(F78:F83)</f>
        <v>0</v>
      </c>
      <c r="G85" s="41" t="s">
        <v>18</v>
      </c>
      <c r="O85" s="18"/>
    </row>
    <row r="86" spans="1:15" ht="51" customHeight="1" x14ac:dyDescent="0.25"/>
    <row r="87" spans="1:15" ht="51" customHeight="1" x14ac:dyDescent="0.25"/>
    <row r="88" spans="1:15" ht="51" customHeight="1" x14ac:dyDescent="0.25"/>
    <row r="89" spans="1:15" ht="51" customHeight="1" x14ac:dyDescent="0.25"/>
    <row r="90" spans="1:15" ht="15.75" customHeight="1" x14ac:dyDescent="0.25"/>
    <row r="91" spans="1:15" ht="15.75" customHeight="1" x14ac:dyDescent="0.25"/>
    <row r="101" spans="19:19" x14ac:dyDescent="0.25">
      <c r="S101" s="44"/>
    </row>
  </sheetData>
  <sheetProtection algorithmName="SHA-512" hashValue="lExYAwY/lcRLOBCGg5Trgn8VSXU2AgidiXHh6UGFhaNIVehh6oV2RW91S3uW1QDpvkLcF1IRxtVxRNuwRp2+aA==" saltValue="CvgWp4Qh3UOwgOu6drpxDw==" spinCount="100000" sheet="1" objects="1" scenarios="1" selectLockedCells="1"/>
  <protectedRanges>
    <protectedRange password="CDC0" sqref="A29:G34 A45:G52 A35:E44 G35:G44" name="Bereich1"/>
    <protectedRange password="CDC0" sqref="A55:G55 A57:G62 A56:E56 G56" name="Bereich2"/>
    <protectedRange password="CDC0" sqref="B63:G63 B64:E69 G64:G69" name="Bereich3"/>
    <protectedRange password="CDC0" sqref="A70:G77 A84:G91" name="Bereich4"/>
    <protectedRange password="CDC0" sqref="F35:F40 F42:F44" name="Bereich1_1"/>
    <protectedRange password="CDC0" sqref="F41" name="Bereich1_2"/>
    <protectedRange password="CDC0" sqref="F64:F69" name="Bereich3_1"/>
    <protectedRange password="CDC0" sqref="F56" name="Bereich2_1"/>
  </protectedRanges>
  <customSheetViews>
    <customSheetView guid="{E1EFECED-200B-4694-B1B1-39596CE047E7}" showPageBreaks="1" showGridLines="0" printArea="1" view="pageLayout">
      <selection activeCell="K30" sqref="K30"/>
      <rowBreaks count="2" manualBreakCount="2">
        <brk id="23" max="6" man="1"/>
        <brk id="51" max="6" man="1"/>
      </rowBreaks>
      <pageMargins left="0.74803149606299213" right="0.70866141732283472" top="1.299212598425197" bottom="0.86614173228346458" header="0.23622047244094491" footer="0.51181102362204722"/>
      <pageSetup paperSize="9" orientation="portrait" r:id="rId1"/>
      <headerFooter alignWithMargins="0">
        <oddHeader>&amp;L&amp;G&amp;R&amp;G</oddHeader>
        <oddFooter>&amp;L&amp;"Arial,Standard"Verabschiedet durch LKT, 10. März 2015&amp;R&amp;"Arial,Standard"Seite &amp;P von &amp;N</oddFooter>
      </headerFooter>
    </customSheetView>
  </customSheetViews>
  <mergeCells count="43">
    <mergeCell ref="D19:E19"/>
    <mergeCell ref="D15:E15"/>
    <mergeCell ref="D16:E16"/>
    <mergeCell ref="D17:E17"/>
    <mergeCell ref="D10:E10"/>
    <mergeCell ref="D11:E11"/>
    <mergeCell ref="A39:E39"/>
    <mergeCell ref="A36:E36"/>
    <mergeCell ref="D3:E3"/>
    <mergeCell ref="D4:E4"/>
    <mergeCell ref="D5:E5"/>
    <mergeCell ref="D6:E6"/>
    <mergeCell ref="D7:E7"/>
    <mergeCell ref="D8:E8"/>
    <mergeCell ref="D9:E9"/>
    <mergeCell ref="D12:E12"/>
    <mergeCell ref="D13:E13"/>
    <mergeCell ref="D14:E14"/>
    <mergeCell ref="D18:E18"/>
    <mergeCell ref="D20:E20"/>
    <mergeCell ref="D21:E21"/>
    <mergeCell ref="D22:E22"/>
    <mergeCell ref="A25:G25"/>
    <mergeCell ref="A33:G33"/>
    <mergeCell ref="F28:G28"/>
    <mergeCell ref="F27:G27"/>
    <mergeCell ref="D23:E23"/>
    <mergeCell ref="A35:E35"/>
    <mergeCell ref="A83:E83"/>
    <mergeCell ref="A78:E78"/>
    <mergeCell ref="A79:E79"/>
    <mergeCell ref="A40:E40"/>
    <mergeCell ref="A51:G51"/>
    <mergeCell ref="A61:G61"/>
    <mergeCell ref="B64:C64"/>
    <mergeCell ref="B67:C67"/>
    <mergeCell ref="A82:E82"/>
    <mergeCell ref="B66:C66"/>
    <mergeCell ref="B65:C65"/>
    <mergeCell ref="A81:E81"/>
    <mergeCell ref="A80:E80"/>
    <mergeCell ref="B68:C68"/>
    <mergeCell ref="B69:C69"/>
  </mergeCells>
  <phoneticPr fontId="0" type="noConversion"/>
  <dataValidations count="1">
    <dataValidation type="list" allowBlank="1" showInputMessage="1" showErrorMessage="1" sqref="D4:E23" xr:uid="{00000000-0002-0000-0200-000000000000}">
      <formula1>$H$4:$H$6</formula1>
    </dataValidation>
  </dataValidations>
  <pageMargins left="0.74803149606299213" right="0.70866141732283472" top="1.299212598425197" bottom="0.86614173228346458" header="0.23622047244094491" footer="0.51181102362204722"/>
  <pageSetup paperSize="9" fitToHeight="0" orientation="portrait" r:id="rId2"/>
  <headerFooter alignWithMargins="0">
    <oddHeader>&amp;L&amp;G&amp;R&amp;G</oddHeader>
    <oddFooter>&amp;L&amp;"Arial,Standard"Verabschiedet durch LKT, 20. März 2018
V9 - letzte Anpassung 22.06.2023&amp;R&amp;"Arial,Standard"Seite &amp;P von &amp;N</oddFooter>
  </headerFooter>
  <rowBreaks count="2" manualBreakCount="2">
    <brk id="29" max="6" man="1"/>
    <brk id="57" max="6" man="1"/>
  </rowBreaks>
  <colBreaks count="1" manualBreakCount="1">
    <brk id="7" max="1048575" man="1"/>
  </col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30</vt:i4>
      </vt:variant>
    </vt:vector>
  </HeadingPairs>
  <TitlesOfParts>
    <vt:vector size="33" baseType="lpstr">
      <vt:lpstr>Titelblatt_Zusammenfassung</vt:lpstr>
      <vt:lpstr>Emissionserklärung Benzin</vt:lpstr>
      <vt:lpstr>Emissionserklärung Flugpetrol</vt:lpstr>
      <vt:lpstr>Benzin</vt:lpstr>
      <vt:lpstr>cnm</vt:lpstr>
      <vt:lpstr>cns_SO</vt:lpstr>
      <vt:lpstr>cns_WI</vt:lpstr>
      <vt:lpstr>cnw</vt:lpstr>
      <vt:lpstr>'Emissionserklärung Benzin'!Druckbereich</vt:lpstr>
      <vt:lpstr>'Emissionserklärung Flugpetrol'!Druckbereich</vt:lpstr>
      <vt:lpstr>Titelblatt_Zusammenfassung!Druckbereich</vt:lpstr>
      <vt:lpstr>ds</vt:lpstr>
      <vt:lpstr>dsh</vt:lpstr>
      <vt:lpstr>dw</vt:lpstr>
      <vt:lpstr>f</vt:lpstr>
      <vt:lpstr>FAS</vt:lpstr>
      <vt:lpstr>FAW</vt:lpstr>
      <vt:lpstr>fb</vt:lpstr>
      <vt:lpstr>Fcn</vt:lpstr>
      <vt:lpstr>Gasraum</vt:lpstr>
      <vt:lpstr>Lba</vt:lpstr>
      <vt:lpstr>p</vt:lpstr>
      <vt:lpstr>pn</vt:lpstr>
      <vt:lpstr>T1s</vt:lpstr>
      <vt:lpstr>T1sh</vt:lpstr>
      <vt:lpstr>T1w</vt:lpstr>
      <vt:lpstr>T2s</vt:lpstr>
      <vt:lpstr>T2sh</vt:lpstr>
      <vt:lpstr>T2w</vt:lpstr>
      <vt:lpstr>Tanktyp</vt:lpstr>
      <vt:lpstr>Tn</vt:lpstr>
      <vt:lpstr>Vso</vt:lpstr>
      <vt:lpstr>Vwi</vt:lpstr>
    </vt:vector>
  </TitlesOfParts>
  <Company>CARBURA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B. Rahn</dc:creator>
  <cp:lastModifiedBy>Marcello Fisler</cp:lastModifiedBy>
  <cp:lastPrinted>2023-06-22T10:00:22Z</cp:lastPrinted>
  <dcterms:created xsi:type="dcterms:W3CDTF">2005-06-07T09:48:41Z</dcterms:created>
  <dcterms:modified xsi:type="dcterms:W3CDTF">2023-06-22T10:01:48Z</dcterms:modified>
</cp:coreProperties>
</file>